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R03\2_学事\03_援助\就学援助費\02　【準要保護】申請・認定・支給関係\20　ツール\"/>
    </mc:Choice>
  </mc:AlternateContent>
  <bookViews>
    <workbookView xWindow="0" yWindow="0" windowWidth="20490" windowHeight="7530"/>
  </bookViews>
  <sheets>
    <sheet name="計算シート" sheetId="1" r:id="rId1"/>
    <sheet name="参照先" sheetId="2" r:id="rId2"/>
  </sheets>
  <externalReferences>
    <externalReference r:id="rId3"/>
    <externalReference r:id="rId4"/>
  </externalReferences>
  <definedNames>
    <definedName name="_xlnm.Print_Area" localSheetId="0">計算シート!$A$1:$H$16</definedName>
    <definedName name="_xlnm.Print_Area" localSheetId="1">参照先!$A$1:$I$90</definedName>
    <definedName name="_xlnm.Print_Titles" localSheetId="1">参照先!$1:$1</definedName>
    <definedName name="加算" localSheetId="1">[1]加算!$C$2:$C$12</definedName>
    <definedName name="加算">[2]加算!$C$2:$C$12</definedName>
    <definedName name="級地" localSheetId="1">[1]その他コード!$F$3:$F$9</definedName>
    <definedName name="級地">[2]その他コード!$F$3:$F$9</definedName>
    <definedName name="区分" localSheetId="1">[1]生活コード!$E$2:$E$31</definedName>
    <definedName name="区分">[2]生活コード!$E$2:$E$31</definedName>
    <definedName name="小学生人数">#REF!</definedName>
    <definedName name="人数">参照先!$B$80:$B$84</definedName>
    <definedName name="生年">#REF!</definedName>
    <definedName name="生年人数">参照先!$B$2:$B$7</definedName>
    <definedName name="第二類">参照先!$B$50:$B$59</definedName>
    <definedName name="第二類・期末">#REF!</definedName>
    <definedName name="中学生人数">#REF!</definedName>
    <definedName name="冬季加算区分" localSheetId="1">[1]その他コード!$J$3:$J$9</definedName>
    <definedName name="冬季加算区分">[2]その他コード!$J$3:$J$9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 l="1"/>
  <c r="J16" i="1" l="1"/>
  <c r="I3" i="1" s="1"/>
  <c r="J3" i="1" s="1"/>
  <c r="J15" i="1"/>
  <c r="C5" i="1" s="1"/>
  <c r="I5" i="1"/>
  <c r="J5" i="1" s="1"/>
  <c r="C8" i="1"/>
  <c r="I8" i="1"/>
  <c r="J8" i="1" s="1"/>
  <c r="C9" i="1"/>
  <c r="I9" i="1"/>
  <c r="J9" i="1" s="1"/>
  <c r="C10" i="1"/>
  <c r="I10" i="1"/>
  <c r="J10" i="1" s="1"/>
  <c r="C3" i="1" l="1"/>
  <c r="C4" i="1"/>
  <c r="C7" i="1"/>
  <c r="C6" i="1"/>
  <c r="E11" i="1"/>
  <c r="F11" i="1"/>
  <c r="G11" i="1"/>
  <c r="D11" i="1"/>
  <c r="L10" i="1" l="1"/>
  <c r="L9" i="1"/>
  <c r="L8" i="1"/>
  <c r="L7" i="1"/>
  <c r="L6" i="1"/>
  <c r="L5" i="1"/>
  <c r="L4" i="1"/>
  <c r="L3" i="1"/>
  <c r="H11" i="1"/>
  <c r="I4" i="1"/>
  <c r="J4" i="1" s="1"/>
  <c r="I7" i="1"/>
  <c r="J7" i="1" s="1"/>
  <c r="I6" i="1"/>
  <c r="J6" i="1" s="1"/>
  <c r="C11" i="1"/>
  <c r="R3" i="1" l="1"/>
  <c r="P3" i="1"/>
  <c r="S11" i="1" l="1"/>
  <c r="M3" i="1"/>
  <c r="Q11" i="1"/>
  <c r="M4" i="1"/>
  <c r="M8" i="1"/>
  <c r="M5" i="1"/>
  <c r="M7" i="1"/>
  <c r="M9" i="1"/>
  <c r="M6" i="1"/>
  <c r="M10" i="1"/>
  <c r="T12" i="1" l="1"/>
  <c r="S12" i="1"/>
  <c r="Q12" i="1"/>
  <c r="D89" i="2"/>
  <c r="D88" i="2"/>
  <c r="D87" i="2"/>
  <c r="D86" i="2"/>
  <c r="D84" i="2"/>
  <c r="D83" i="2"/>
  <c r="D82" i="2"/>
  <c r="D81" i="2"/>
  <c r="H79" i="2"/>
  <c r="D79" i="2"/>
  <c r="H78" i="2"/>
  <c r="D78" i="2"/>
  <c r="H77" i="2"/>
  <c r="D77" i="2"/>
  <c r="H76" i="2"/>
  <c r="D76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I59" i="2"/>
  <c r="H59" i="2"/>
  <c r="G59" i="2"/>
  <c r="D59" i="2"/>
  <c r="I58" i="2"/>
  <c r="H58" i="2"/>
  <c r="G58" i="2"/>
  <c r="D58" i="2"/>
  <c r="I57" i="2"/>
  <c r="H57" i="2"/>
  <c r="G57" i="2"/>
  <c r="D57" i="2"/>
  <c r="I56" i="2"/>
  <c r="H56" i="2"/>
  <c r="G56" i="2"/>
  <c r="D56" i="2"/>
  <c r="I55" i="2"/>
  <c r="H55" i="2"/>
  <c r="G55" i="2"/>
  <c r="D55" i="2"/>
  <c r="I54" i="2"/>
  <c r="H54" i="2"/>
  <c r="G54" i="2"/>
  <c r="D54" i="2"/>
  <c r="I53" i="2"/>
  <c r="H53" i="2"/>
  <c r="G53" i="2"/>
  <c r="D53" i="2"/>
  <c r="I52" i="2"/>
  <c r="H52" i="2"/>
  <c r="G52" i="2"/>
  <c r="D52" i="2"/>
  <c r="I51" i="2"/>
  <c r="H51" i="2"/>
  <c r="G51" i="2"/>
  <c r="D51" i="2"/>
  <c r="I50" i="2"/>
  <c r="H50" i="2"/>
  <c r="G50" i="2"/>
  <c r="D50" i="2"/>
  <c r="D49" i="2"/>
  <c r="D48" i="2"/>
  <c r="D47" i="2"/>
  <c r="D46" i="2"/>
  <c r="D45" i="2"/>
  <c r="D43" i="2"/>
  <c r="D42" i="2"/>
  <c r="D41" i="2"/>
  <c r="D40" i="2"/>
  <c r="D39" i="2"/>
  <c r="D37" i="2"/>
  <c r="D36" i="2"/>
  <c r="D35" i="2"/>
  <c r="D34" i="2"/>
  <c r="D33" i="2"/>
  <c r="D31" i="2"/>
  <c r="D30" i="2"/>
  <c r="D29" i="2"/>
  <c r="D28" i="2"/>
  <c r="D27" i="2"/>
  <c r="D25" i="2"/>
  <c r="D24" i="2"/>
  <c r="D23" i="2"/>
  <c r="D22" i="2"/>
  <c r="D21" i="2"/>
  <c r="D19" i="2"/>
  <c r="D18" i="2"/>
  <c r="D17" i="2"/>
  <c r="D16" i="2"/>
  <c r="D15" i="2"/>
  <c r="D13" i="2"/>
  <c r="D12" i="2"/>
  <c r="D11" i="2"/>
  <c r="D10" i="2"/>
  <c r="D9" i="2"/>
  <c r="D7" i="2"/>
  <c r="D6" i="2"/>
  <c r="D5" i="2"/>
  <c r="D4" i="2"/>
  <c r="D3" i="2"/>
  <c r="D14" i="1" l="1"/>
  <c r="M11" i="1"/>
  <c r="L11" i="1"/>
  <c r="N3" i="1" s="1"/>
  <c r="O11" i="1" l="1"/>
  <c r="O12" i="1" s="1"/>
  <c r="M13" i="1"/>
  <c r="M14" i="1" s="1"/>
  <c r="D13" i="1" l="1"/>
  <c r="D16" i="1" s="1"/>
  <c r="D15" i="1" s="1"/>
</calcChain>
</file>

<file path=xl/sharedStrings.xml><?xml version="1.0" encoding="utf-8"?>
<sst xmlns="http://schemas.openxmlformats.org/spreadsheetml/2006/main" count="155" uniqueCount="88">
  <si>
    <t>・生活扶助（１類）の年額
・システム名称「年齢基準額」
・1.3倍済の単価</t>
    <rPh sb="1" eb="3">
      <t>セイカツ</t>
    </rPh>
    <rPh sb="3" eb="5">
      <t>フジョ</t>
    </rPh>
    <rPh sb="7" eb="8">
      <t>ルイ</t>
    </rPh>
    <rPh sb="10" eb="12">
      <t>ネンガク</t>
    </rPh>
    <rPh sb="18" eb="20">
      <t>メイショウ</t>
    </rPh>
    <rPh sb="21" eb="23">
      <t>ネンレイ</t>
    </rPh>
    <rPh sb="23" eb="25">
      <t>キジュン</t>
    </rPh>
    <rPh sb="25" eb="26">
      <t>ガク</t>
    </rPh>
    <rPh sb="32" eb="33">
      <t>バイ</t>
    </rPh>
    <rPh sb="33" eb="34">
      <t>ズミ</t>
    </rPh>
    <rPh sb="35" eb="37">
      <t>タンカ</t>
    </rPh>
    <phoneticPr fontId="5"/>
  </si>
  <si>
    <t>・（生活扶助（2類）＋期末一時扶助＋冬季加算）の年額
・システム名称「世帯人数基準額」
・1.3倍前の単価</t>
    <rPh sb="2" eb="4">
      <t>セイカツ</t>
    </rPh>
    <rPh sb="4" eb="6">
      <t>フジョ</t>
    </rPh>
    <rPh sb="8" eb="9">
      <t>ルイ</t>
    </rPh>
    <rPh sb="11" eb="13">
      <t>キマツ</t>
    </rPh>
    <rPh sb="13" eb="15">
      <t>イチジ</t>
    </rPh>
    <rPh sb="15" eb="17">
      <t>フジョ</t>
    </rPh>
    <rPh sb="18" eb="20">
      <t>トウキ</t>
    </rPh>
    <rPh sb="20" eb="22">
      <t>カサン</t>
    </rPh>
    <rPh sb="24" eb="26">
      <t>ネンガク</t>
    </rPh>
    <rPh sb="32" eb="34">
      <t>メイショウ</t>
    </rPh>
    <rPh sb="35" eb="37">
      <t>セタイ</t>
    </rPh>
    <rPh sb="37" eb="39">
      <t>ニンズウ</t>
    </rPh>
    <rPh sb="39" eb="41">
      <t>キジュン</t>
    </rPh>
    <rPh sb="41" eb="42">
      <t>ガク</t>
    </rPh>
    <rPh sb="48" eb="49">
      <t>バイ</t>
    </rPh>
    <rPh sb="49" eb="50">
      <t>マエ</t>
    </rPh>
    <rPh sb="51" eb="53">
      <t>タンカ</t>
    </rPh>
    <phoneticPr fontId="5"/>
  </si>
  <si>
    <t>住宅
扶助</t>
    <rPh sb="0" eb="2">
      <t>ジュウタク</t>
    </rPh>
    <rPh sb="3" eb="5">
      <t>フジョ</t>
    </rPh>
    <phoneticPr fontId="5"/>
  </si>
  <si>
    <t>認定所得</t>
    <rPh sb="0" eb="2">
      <t>ニンテイ</t>
    </rPh>
    <rPh sb="2" eb="4">
      <t>ショトク</t>
    </rPh>
    <phoneticPr fontId="5"/>
  </si>
  <si>
    <t>0～2歳</t>
    <rPh sb="3" eb="4">
      <t>サイ</t>
    </rPh>
    <phoneticPr fontId="5"/>
  </si>
  <si>
    <t>6～11歳</t>
    <phoneticPr fontId="5"/>
  </si>
  <si>
    <t>12～19歳</t>
    <phoneticPr fontId="5"/>
  </si>
  <si>
    <t>20～40歳</t>
    <phoneticPr fontId="5"/>
  </si>
  <si>
    <t>60～69歳</t>
    <phoneticPr fontId="5"/>
  </si>
  <si>
    <t>70歳～</t>
    <phoneticPr fontId="5"/>
  </si>
  <si>
    <t>【補正前】合計金額</t>
    <rPh sb="1" eb="3">
      <t>ホセイ</t>
    </rPh>
    <rPh sb="3" eb="4">
      <t>マエ</t>
    </rPh>
    <rPh sb="5" eb="7">
      <t>ゴウケイ</t>
    </rPh>
    <rPh sb="7" eb="9">
      <t>キンガク</t>
    </rPh>
    <phoneticPr fontId="5"/>
  </si>
  <si>
    <t>×12月
×1.3倍</t>
    <rPh sb="3" eb="4">
      <t>ツキ</t>
    </rPh>
    <rPh sb="9" eb="10">
      <t>バイ</t>
    </rPh>
    <phoneticPr fontId="5"/>
  </si>
  <si>
    <t>×1.3倍</t>
    <rPh sb="4" eb="5">
      <t>バイ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</si>
  <si>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</si>
  <si>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</si>
  <si>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</si>
  <si>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</si>
  <si>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3～5歳</t>
    <phoneticPr fontId="5"/>
  </si>
  <si>
    <t>41～59歳</t>
    <phoneticPr fontId="5"/>
  </si>
  <si>
    <t>①</t>
    <phoneticPr fontId="5"/>
  </si>
  <si>
    <t>項目</t>
    <rPh sb="0" eb="2">
      <t>コウモク</t>
    </rPh>
    <phoneticPr fontId="5"/>
  </si>
  <si>
    <t>人数等</t>
    <rPh sb="0" eb="2">
      <t>ニンズウ</t>
    </rPh>
    <rPh sb="2" eb="3">
      <t>トウ</t>
    </rPh>
    <phoneticPr fontId="5"/>
  </si>
  <si>
    <t>年号</t>
    <rPh sb="0" eb="2">
      <t>ネンゴウ</t>
    </rPh>
    <phoneticPr fontId="5"/>
  </si>
  <si>
    <t>単価</t>
    <rPh sb="0" eb="2">
      <t>タンカ</t>
    </rPh>
    <phoneticPr fontId="5"/>
  </si>
  <si>
    <t>備考（留意事項）</t>
    <rPh sb="0" eb="2">
      <t>ビコウ</t>
    </rPh>
    <rPh sb="3" eb="5">
      <t>リュウイ</t>
    </rPh>
    <rPh sb="5" eb="7">
      <t>ジコウ</t>
    </rPh>
    <phoneticPr fontId="5"/>
  </si>
  <si>
    <r>
      <rPr>
        <b/>
        <sz val="11"/>
        <rFont val="ＭＳ Ｐゴシック"/>
        <family val="3"/>
        <charset val="128"/>
      </rPr>
      <t>年　齢　基　準　額</t>
    </r>
    <r>
      <rPr>
        <sz val="11"/>
        <rFont val="ＭＳ Ｐゴシック"/>
        <family val="3"/>
        <charset val="128"/>
      </rPr>
      <t xml:space="preserve">
生　活　扶　助　　一　類　（食　料）</t>
    </r>
    <rPh sb="0" eb="1">
      <t>トシ</t>
    </rPh>
    <rPh sb="2" eb="3">
      <t>トシ</t>
    </rPh>
    <rPh sb="4" eb="5">
      <t>モト</t>
    </rPh>
    <rPh sb="6" eb="7">
      <t>ジュン</t>
    </rPh>
    <rPh sb="8" eb="9">
      <t>ガク</t>
    </rPh>
    <rPh sb="10" eb="11">
      <t>ショウ</t>
    </rPh>
    <rPh sb="12" eb="13">
      <t>カツ</t>
    </rPh>
    <rPh sb="14" eb="15">
      <t>タス</t>
    </rPh>
    <rPh sb="16" eb="17">
      <t>スケ</t>
    </rPh>
    <rPh sb="19" eb="20">
      <t>１</t>
    </rPh>
    <rPh sb="21" eb="22">
      <t>タグイ</t>
    </rPh>
    <rPh sb="24" eb="25">
      <t>ショク</t>
    </rPh>
    <rPh sb="26" eb="27">
      <t>リョウ</t>
    </rPh>
    <phoneticPr fontId="5"/>
  </si>
  <si>
    <t>2013.1.2～2015.1.1(0～2歳)</t>
    <rPh sb="21" eb="22">
      <t>サイ</t>
    </rPh>
    <phoneticPr fontId="5"/>
  </si>
  <si>
    <r>
      <t xml:space="preserve">・「早見表」中「一類の額」欄を反映。
・「一類の額」修正時は、このシートの数値（1人単価のみ）を変更する。
・このシート上の数値のリンク先=入力ﾌｫｰﾑ「第一類人数金額」。
</t>
    </r>
    <r>
      <rPr>
        <sz val="11"/>
        <color indexed="10"/>
        <rFont val="ＭＳ Ｐゴシック"/>
        <family val="3"/>
        <charset val="128"/>
      </rPr>
      <t>【単価設定の根拠】
・システムは生保基準の年額と年間所得の対比を行うため、生保基準を年額に換算する必要がある。
・「生保１類」の計算は、システムの「年齢基準額」に相当する
・システム計算では、「年齢基準額」に自動的に「１．３倍」が乗じないため、あらかじめテーブル単価で設定する必要がある。（補正係数は自動で乗じるので考慮する必要はない　例：2人→0.8550など）
・0～2歳　25,520×12月×1.30＝398,112
・3～5歳　28,690×12月×1.30＝447,564
・6～11歳　32,920×12月×1.30＝513,552
・12～19歳　37,500×12月×1.30＝585,000
・20～40歳　36,790×12月×１.30＝573,924
・41～59歳　37,670×12月×1.30＝587,652
・60～69歳　37,320×12月×1.30＝582,192
・70歳～　32,380×12月×1.30＝505,128</t>
    </r>
    <rPh sb="2" eb="3">
      <t>ハヤ</t>
    </rPh>
    <rPh sb="3" eb="4">
      <t>ミ</t>
    </rPh>
    <rPh sb="4" eb="5">
      <t>ヒョウ</t>
    </rPh>
    <rPh sb="6" eb="7">
      <t>チュウ</t>
    </rPh>
    <rPh sb="8" eb="9">
      <t>イチ</t>
    </rPh>
    <rPh sb="9" eb="10">
      <t>ルイ</t>
    </rPh>
    <rPh sb="11" eb="12">
      <t>ガク</t>
    </rPh>
    <rPh sb="13" eb="14">
      <t>ラン</t>
    </rPh>
    <rPh sb="15" eb="17">
      <t>ハンエイ</t>
    </rPh>
    <rPh sb="26" eb="28">
      <t>シュウセイ</t>
    </rPh>
    <rPh sb="28" eb="29">
      <t>ジ</t>
    </rPh>
    <rPh sb="37" eb="39">
      <t>スウチ</t>
    </rPh>
    <rPh sb="41" eb="42">
      <t>ニン</t>
    </rPh>
    <rPh sb="42" eb="44">
      <t>タンカ</t>
    </rPh>
    <rPh sb="48" eb="50">
      <t>ヘンコウ</t>
    </rPh>
    <rPh sb="78" eb="79">
      <t>イチ</t>
    </rPh>
    <rPh sb="88" eb="90">
      <t>タンカ</t>
    </rPh>
    <rPh sb="90" eb="92">
      <t>セッテイ</t>
    </rPh>
    <rPh sb="93" eb="95">
      <t>コンキョ</t>
    </rPh>
    <rPh sb="103" eb="105">
      <t>セイホ</t>
    </rPh>
    <rPh sb="105" eb="107">
      <t>キジュン</t>
    </rPh>
    <rPh sb="108" eb="110">
      <t>ネンガク</t>
    </rPh>
    <rPh sb="111" eb="113">
      <t>ネンカン</t>
    </rPh>
    <rPh sb="113" eb="115">
      <t>ショトク</t>
    </rPh>
    <rPh sb="116" eb="118">
      <t>タイヒ</t>
    </rPh>
    <rPh sb="119" eb="120">
      <t>オコナ</t>
    </rPh>
    <rPh sb="124" eb="126">
      <t>セイホ</t>
    </rPh>
    <rPh sb="126" eb="128">
      <t>キジュン</t>
    </rPh>
    <rPh sb="129" eb="131">
      <t>ネンガク</t>
    </rPh>
    <rPh sb="132" eb="134">
      <t>カンサン</t>
    </rPh>
    <rPh sb="136" eb="138">
      <t>ヒツヨウ</t>
    </rPh>
    <rPh sb="145" eb="147">
      <t>セイホ</t>
    </rPh>
    <rPh sb="148" eb="149">
      <t>ルイ</t>
    </rPh>
    <rPh sb="151" eb="153">
      <t>ケイサン</t>
    </rPh>
    <rPh sb="161" eb="163">
      <t>ネンレイ</t>
    </rPh>
    <rPh sb="163" eb="165">
      <t>キジュン</t>
    </rPh>
    <rPh sb="165" eb="166">
      <t>ガク</t>
    </rPh>
    <rPh sb="168" eb="170">
      <t>ソウトウ</t>
    </rPh>
    <rPh sb="178" eb="180">
      <t>ケイサン</t>
    </rPh>
    <rPh sb="184" eb="186">
      <t>ネンレイ</t>
    </rPh>
    <rPh sb="186" eb="188">
      <t>キジュン</t>
    </rPh>
    <rPh sb="188" eb="189">
      <t>ガク</t>
    </rPh>
    <rPh sb="191" eb="194">
      <t>ジドウテキ</t>
    </rPh>
    <rPh sb="199" eb="200">
      <t>バイ</t>
    </rPh>
    <rPh sb="202" eb="203">
      <t>ジョウ</t>
    </rPh>
    <rPh sb="218" eb="220">
      <t>タンカ</t>
    </rPh>
    <rPh sb="221" eb="223">
      <t>セッテイ</t>
    </rPh>
    <rPh sb="225" eb="227">
      <t>ヒツヨウ</t>
    </rPh>
    <rPh sb="232" eb="234">
      <t>ホセイ</t>
    </rPh>
    <rPh sb="234" eb="236">
      <t>ケイスウ</t>
    </rPh>
    <rPh sb="237" eb="239">
      <t>ジドウ</t>
    </rPh>
    <rPh sb="240" eb="241">
      <t>ジョウ</t>
    </rPh>
    <rPh sb="245" eb="247">
      <t>コウリョ</t>
    </rPh>
    <rPh sb="249" eb="251">
      <t>ヒツヨウ</t>
    </rPh>
    <rPh sb="255" eb="256">
      <t>レイ</t>
    </rPh>
    <rPh sb="258" eb="259">
      <t>ニン</t>
    </rPh>
    <rPh sb="274" eb="275">
      <t>サイ</t>
    </rPh>
    <rPh sb="285" eb="286">
      <t>ツキ</t>
    </rPh>
    <rPh sb="304" eb="305">
      <t>サイ</t>
    </rPh>
    <rPh sb="315" eb="316">
      <t>ツキ</t>
    </rPh>
    <rPh sb="335" eb="336">
      <t>サイ</t>
    </rPh>
    <rPh sb="346" eb="347">
      <t>ツキ</t>
    </rPh>
    <rPh sb="367" eb="368">
      <t>サイ</t>
    </rPh>
    <rPh sb="378" eb="379">
      <t>ツキ</t>
    </rPh>
    <rPh sb="399" eb="400">
      <t>サイ</t>
    </rPh>
    <rPh sb="410" eb="411">
      <t>ツキ</t>
    </rPh>
    <rPh sb="431" eb="432">
      <t>サイ</t>
    </rPh>
    <rPh sb="442" eb="443">
      <t>ツキ</t>
    </rPh>
    <rPh sb="463" eb="464">
      <t>サイ</t>
    </rPh>
    <rPh sb="474" eb="475">
      <t>ツキ</t>
    </rPh>
    <rPh sb="492" eb="493">
      <t>サイ</t>
    </rPh>
    <rPh sb="504" eb="505">
      <t>ツキ</t>
    </rPh>
    <phoneticPr fontId="5"/>
  </si>
  <si>
    <t>2010.1.2～2013.1.1(3～5歳)</t>
    <phoneticPr fontId="5"/>
  </si>
  <si>
    <t>2004.1.2～2010.1.1(6～11歳)</t>
    <phoneticPr fontId="5"/>
  </si>
  <si>
    <t>1996.1.2～2004.1.1(12～19歳)</t>
    <phoneticPr fontId="5"/>
  </si>
  <si>
    <t>1975.1.2～1996.1.1(20～40歳)</t>
    <phoneticPr fontId="5"/>
  </si>
  <si>
    <t>1954.1.2～1973.1.1(41～59歳)</t>
    <phoneticPr fontId="5"/>
  </si>
  <si>
    <t>1956.1.2～1975.1.1(41～59歳)</t>
    <phoneticPr fontId="5"/>
  </si>
  <si>
    <t>1946.1.2～1956.1.1(60～69歳)</t>
    <phoneticPr fontId="5"/>
  </si>
  <si>
    <t>1946.1.1～　　　(70歳～)</t>
    <phoneticPr fontId="5"/>
  </si>
  <si>
    <t>生保2類額</t>
    <rPh sb="0" eb="2">
      <t>セイホ</t>
    </rPh>
    <rPh sb="3" eb="4">
      <t>ルイ</t>
    </rPh>
    <rPh sb="4" eb="5">
      <t>ガク</t>
    </rPh>
    <phoneticPr fontId="5"/>
  </si>
  <si>
    <t>期末一時</t>
    <rPh sb="0" eb="2">
      <t>キマツ</t>
    </rPh>
    <rPh sb="2" eb="4">
      <t>イチジ</t>
    </rPh>
    <phoneticPr fontId="5"/>
  </si>
  <si>
    <t>冬季加算</t>
    <rPh sb="0" eb="2">
      <t>トウキ</t>
    </rPh>
    <rPh sb="2" eb="4">
      <t>カサン</t>
    </rPh>
    <phoneticPr fontId="5"/>
  </si>
  <si>
    <t>合計</t>
    <rPh sb="0" eb="2">
      <t>ゴウケイ</t>
    </rPh>
    <phoneticPr fontId="5"/>
  </si>
  <si>
    <r>
      <rPr>
        <b/>
        <sz val="11"/>
        <rFont val="ＭＳ Ｐゴシック"/>
        <family val="3"/>
        <charset val="128"/>
      </rPr>
      <t>世帯人数基準額</t>
    </r>
    <r>
      <rPr>
        <sz val="11"/>
        <rFont val="ＭＳ Ｐゴシック"/>
        <family val="3"/>
        <charset val="128"/>
      </rPr>
      <t xml:space="preserve">
同二類（衣料）</t>
    </r>
    <rPh sb="0" eb="2">
      <t>セタイ</t>
    </rPh>
    <rPh sb="2" eb="4">
      <t>ニンズウ</t>
    </rPh>
    <rPh sb="4" eb="6">
      <t>キジュン</t>
    </rPh>
    <rPh sb="6" eb="7">
      <t>ガク</t>
    </rPh>
    <phoneticPr fontId="5"/>
  </si>
  <si>
    <r>
      <t xml:space="preserve">・「早見表」中「二類の額」＋「期末一時扶助」＋「冬季加算」総額を反映。
</t>
    </r>
    <r>
      <rPr>
        <sz val="11"/>
        <color indexed="10"/>
        <rFont val="ＭＳ Ｐゴシック"/>
        <family val="3"/>
        <charset val="128"/>
      </rPr>
      <t>【単価設定の根拠】
・「生保2類」の計算は、システムの「世帯人数基準額」に該当する。しかし、「期末一時扶助」と「冬季加算」がシステムの計算過程に存在しないため、システムの単価テーブルに予め加える必要がある。
・</t>
    </r>
    <r>
      <rPr>
        <b/>
        <u/>
        <sz val="11"/>
        <color indexed="10"/>
        <rFont val="ＭＳ Ｐゴシック"/>
        <family val="3"/>
        <charset val="128"/>
      </rPr>
      <t>システムの計算過程で自動的に年額換算と１．３０倍をしてくれるので、単価設定は月額とする。</t>
    </r>
    <r>
      <rPr>
        <sz val="11"/>
        <color indexed="10"/>
        <rFont val="ＭＳ Ｐゴシック"/>
        <family val="3"/>
        <charset val="128"/>
      </rPr>
      <t xml:space="preserve">
・計算根拠は右欄参照
・「冬季加算」「期末一時」扶助の計算過程は下欄参照</t>
    </r>
    <rPh sb="15" eb="17">
      <t>キマツ</t>
    </rPh>
    <rPh sb="17" eb="19">
      <t>イチジ</t>
    </rPh>
    <rPh sb="19" eb="21">
      <t>フジョ</t>
    </rPh>
    <rPh sb="24" eb="26">
      <t>トウキ</t>
    </rPh>
    <rPh sb="26" eb="28">
      <t>カサン</t>
    </rPh>
    <rPh sb="29" eb="30">
      <t>ソウ</t>
    </rPh>
    <rPh sb="30" eb="31">
      <t>ガク</t>
    </rPh>
    <rPh sb="32" eb="34">
      <t>ハンエイ</t>
    </rPh>
    <rPh sb="37" eb="39">
      <t>タンカ</t>
    </rPh>
    <rPh sb="39" eb="41">
      <t>セッテイ</t>
    </rPh>
    <rPh sb="42" eb="44">
      <t>コンキョ</t>
    </rPh>
    <rPh sb="48" eb="50">
      <t>セイホ</t>
    </rPh>
    <rPh sb="51" eb="52">
      <t>ルイ</t>
    </rPh>
    <rPh sb="54" eb="56">
      <t>ケイサン</t>
    </rPh>
    <rPh sb="64" eb="66">
      <t>セタイ</t>
    </rPh>
    <rPh sb="66" eb="68">
      <t>ニンズウ</t>
    </rPh>
    <rPh sb="68" eb="70">
      <t>キジュン</t>
    </rPh>
    <rPh sb="70" eb="71">
      <t>ガク</t>
    </rPh>
    <rPh sb="73" eb="75">
      <t>ガイトウ</t>
    </rPh>
    <rPh sb="83" eb="85">
      <t>キマツ</t>
    </rPh>
    <rPh sb="85" eb="87">
      <t>イチジ</t>
    </rPh>
    <rPh sb="87" eb="89">
      <t>フジョ</t>
    </rPh>
    <rPh sb="92" eb="94">
      <t>トウキ</t>
    </rPh>
    <rPh sb="94" eb="96">
      <t>カサン</t>
    </rPh>
    <rPh sb="103" eb="105">
      <t>ケイサン</t>
    </rPh>
    <rPh sb="105" eb="107">
      <t>カテイ</t>
    </rPh>
    <rPh sb="108" eb="110">
      <t>ソンザイ</t>
    </rPh>
    <rPh sb="121" eb="123">
      <t>タンカ</t>
    </rPh>
    <rPh sb="128" eb="129">
      <t>アラカジ</t>
    </rPh>
    <rPh sb="130" eb="131">
      <t>クワ</t>
    </rPh>
    <rPh sb="133" eb="135">
      <t>ヒツヨウ</t>
    </rPh>
    <rPh sb="146" eb="148">
      <t>ケイサン</t>
    </rPh>
    <rPh sb="148" eb="150">
      <t>カテイ</t>
    </rPh>
    <rPh sb="151" eb="154">
      <t>ジドウテキ</t>
    </rPh>
    <rPh sb="155" eb="157">
      <t>ネンガク</t>
    </rPh>
    <rPh sb="157" eb="159">
      <t>カンサン</t>
    </rPh>
    <rPh sb="164" eb="165">
      <t>バイ</t>
    </rPh>
    <rPh sb="174" eb="176">
      <t>タンカ</t>
    </rPh>
    <rPh sb="176" eb="178">
      <t>セッテイ</t>
    </rPh>
    <rPh sb="179" eb="180">
      <t>ゲツ</t>
    </rPh>
    <rPh sb="180" eb="181">
      <t>ガク</t>
    </rPh>
    <rPh sb="187" eb="189">
      <t>ケイサン</t>
    </rPh>
    <rPh sb="189" eb="191">
      <t>コンキョ</t>
    </rPh>
    <rPh sb="192" eb="193">
      <t>ミギ</t>
    </rPh>
    <rPh sb="193" eb="194">
      <t>ラン</t>
    </rPh>
    <rPh sb="194" eb="196">
      <t>サンショウ</t>
    </rPh>
    <rPh sb="199" eb="201">
      <t>トウキ</t>
    </rPh>
    <rPh sb="201" eb="203">
      <t>カサン</t>
    </rPh>
    <rPh sb="205" eb="207">
      <t>キマツ</t>
    </rPh>
    <rPh sb="207" eb="209">
      <t>イチジ</t>
    </rPh>
    <rPh sb="210" eb="212">
      <t>フジョ</t>
    </rPh>
    <rPh sb="213" eb="215">
      <t>ケイサン</t>
    </rPh>
    <rPh sb="215" eb="217">
      <t>カテイ</t>
    </rPh>
    <rPh sb="218" eb="219">
      <t>シタ</t>
    </rPh>
    <rPh sb="219" eb="220">
      <t>ラン</t>
    </rPh>
    <rPh sb="220" eb="222">
      <t>サンショウ</t>
    </rPh>
    <phoneticPr fontId="5"/>
  </si>
  <si>
    <t>期末一時扶助</t>
    <rPh sb="0" eb="2">
      <t>キマツ</t>
    </rPh>
    <rPh sb="2" eb="4">
      <t>イチジ</t>
    </rPh>
    <rPh sb="4" eb="6">
      <t>フジョ</t>
    </rPh>
    <phoneticPr fontId="5"/>
  </si>
  <si>
    <r>
      <t>・早見表中「期末一時扶助」欄を反映
【単価設定の根拠】
・生保基準の「期末一時扶助」は12月の1ヶ月のみ支給される項目である。
・よって、月額換算するには、1/12を乗じる必要がある。
・</t>
    </r>
    <r>
      <rPr>
        <b/>
        <u/>
        <sz val="11"/>
        <color indexed="10"/>
        <rFont val="ＭＳ Ｐゴシック"/>
        <family val="3"/>
        <charset val="128"/>
      </rPr>
      <t xml:space="preserve">端数は小数点第１位を切り捨てる。
</t>
    </r>
    <r>
      <rPr>
        <sz val="11"/>
        <color indexed="10"/>
        <rFont val="ＭＳ Ｐゴシック"/>
        <family val="3"/>
        <charset val="128"/>
      </rPr>
      <t>・これによって得た数値を上記世帯人数基準額の単価に加える。</t>
    </r>
    <rPh sb="1" eb="3">
      <t>ハヤミ</t>
    </rPh>
    <rPh sb="3" eb="4">
      <t>ヒョウ</t>
    </rPh>
    <rPh sb="4" eb="5">
      <t>チュウ</t>
    </rPh>
    <rPh sb="6" eb="8">
      <t>キマツ</t>
    </rPh>
    <rPh sb="8" eb="10">
      <t>イチジ</t>
    </rPh>
    <rPh sb="10" eb="12">
      <t>フジョ</t>
    </rPh>
    <rPh sb="13" eb="14">
      <t>ラン</t>
    </rPh>
    <rPh sb="15" eb="17">
      <t>ハンエイ</t>
    </rPh>
    <rPh sb="19" eb="21">
      <t>タンカ</t>
    </rPh>
    <rPh sb="21" eb="23">
      <t>セッテイ</t>
    </rPh>
    <rPh sb="24" eb="26">
      <t>コンキョ</t>
    </rPh>
    <rPh sb="29" eb="31">
      <t>セイホ</t>
    </rPh>
    <rPh sb="31" eb="33">
      <t>キジュン</t>
    </rPh>
    <rPh sb="35" eb="37">
      <t>キマツ</t>
    </rPh>
    <rPh sb="37" eb="39">
      <t>イチジ</t>
    </rPh>
    <rPh sb="39" eb="41">
      <t>フジョ</t>
    </rPh>
    <rPh sb="45" eb="46">
      <t>ガツ</t>
    </rPh>
    <rPh sb="49" eb="50">
      <t>ゲツ</t>
    </rPh>
    <rPh sb="52" eb="54">
      <t>シキュウ</t>
    </rPh>
    <rPh sb="57" eb="59">
      <t>コウモク</t>
    </rPh>
    <rPh sb="69" eb="71">
      <t>ゲツガク</t>
    </rPh>
    <rPh sb="71" eb="73">
      <t>カンサン</t>
    </rPh>
    <rPh sb="83" eb="84">
      <t>ジョウ</t>
    </rPh>
    <rPh sb="86" eb="88">
      <t>ヒツヨウ</t>
    </rPh>
    <rPh sb="94" eb="96">
      <t>ハスウ</t>
    </rPh>
    <rPh sb="97" eb="100">
      <t>ショウスウテン</t>
    </rPh>
    <rPh sb="100" eb="101">
      <t>ダイ</t>
    </rPh>
    <rPh sb="102" eb="103">
      <t>イ</t>
    </rPh>
    <rPh sb="104" eb="105">
      <t>キ</t>
    </rPh>
    <rPh sb="106" eb="107">
      <t>ス</t>
    </rPh>
    <rPh sb="118" eb="119">
      <t>エ</t>
    </rPh>
    <rPh sb="120" eb="122">
      <t>スウチ</t>
    </rPh>
    <rPh sb="123" eb="125">
      <t>ジョウキ</t>
    </rPh>
    <rPh sb="125" eb="127">
      <t>セタイ</t>
    </rPh>
    <rPh sb="127" eb="129">
      <t>ニンズウ</t>
    </rPh>
    <rPh sb="129" eb="131">
      <t>キジュン</t>
    </rPh>
    <rPh sb="131" eb="132">
      <t>ガク</t>
    </rPh>
    <rPh sb="133" eb="135">
      <t>タンカ</t>
    </rPh>
    <rPh sb="136" eb="137">
      <t>クワ</t>
    </rPh>
    <phoneticPr fontId="5"/>
  </si>
  <si>
    <t>→1/12</t>
    <phoneticPr fontId="5"/>
  </si>
  <si>
    <r>
      <t>・早見表中「冬季加算」欄を反映
【単価設定の根拠】
・生保基準の「冬季加算」は11月～3月の5か月間のみ支給される項目である。
・よって、月額換算するには、5/12を乗じる必要がある。
・</t>
    </r>
    <r>
      <rPr>
        <b/>
        <u/>
        <sz val="11"/>
        <color indexed="10"/>
        <rFont val="ＭＳ Ｐゴシック"/>
        <family val="3"/>
        <charset val="128"/>
      </rPr>
      <t xml:space="preserve">端数は小数点第１位を切り捨てる。
</t>
    </r>
    <r>
      <rPr>
        <sz val="11"/>
        <color indexed="10"/>
        <rFont val="ＭＳ Ｐゴシック"/>
        <family val="3"/>
        <charset val="128"/>
      </rPr>
      <t>・これによって得た数値を上記世帯人数基準額の単価に加える。</t>
    </r>
    <rPh sb="1" eb="3">
      <t>ハヤミ</t>
    </rPh>
    <rPh sb="3" eb="4">
      <t>ヒョウ</t>
    </rPh>
    <rPh sb="4" eb="5">
      <t>チュウ</t>
    </rPh>
    <rPh sb="6" eb="8">
      <t>トウキ</t>
    </rPh>
    <rPh sb="8" eb="10">
      <t>カサン</t>
    </rPh>
    <rPh sb="11" eb="12">
      <t>ラン</t>
    </rPh>
    <rPh sb="13" eb="15">
      <t>ハンエイ</t>
    </rPh>
    <rPh sb="17" eb="19">
      <t>タンカ</t>
    </rPh>
    <rPh sb="19" eb="21">
      <t>セッテイ</t>
    </rPh>
    <rPh sb="22" eb="24">
      <t>コンキョ</t>
    </rPh>
    <rPh sb="27" eb="29">
      <t>セイホ</t>
    </rPh>
    <rPh sb="29" eb="31">
      <t>キジュン</t>
    </rPh>
    <rPh sb="33" eb="35">
      <t>トウキ</t>
    </rPh>
    <rPh sb="35" eb="37">
      <t>カサン</t>
    </rPh>
    <rPh sb="41" eb="42">
      <t>ガツ</t>
    </rPh>
    <rPh sb="44" eb="45">
      <t>ガツ</t>
    </rPh>
    <rPh sb="48" eb="49">
      <t>ゲツ</t>
    </rPh>
    <rPh sb="49" eb="50">
      <t>カン</t>
    </rPh>
    <rPh sb="52" eb="54">
      <t>シキュウ</t>
    </rPh>
    <rPh sb="57" eb="59">
      <t>コウモク</t>
    </rPh>
    <rPh sb="69" eb="71">
      <t>ゲツガク</t>
    </rPh>
    <rPh sb="71" eb="73">
      <t>カンサン</t>
    </rPh>
    <rPh sb="83" eb="84">
      <t>ジョウ</t>
    </rPh>
    <rPh sb="86" eb="88">
      <t>ヒツヨウ</t>
    </rPh>
    <rPh sb="94" eb="96">
      <t>ハスウ</t>
    </rPh>
    <rPh sb="97" eb="100">
      <t>ショウスウテン</t>
    </rPh>
    <rPh sb="100" eb="101">
      <t>ダイ</t>
    </rPh>
    <rPh sb="102" eb="103">
      <t>イ</t>
    </rPh>
    <rPh sb="104" eb="105">
      <t>キ</t>
    </rPh>
    <rPh sb="106" eb="107">
      <t>ス</t>
    </rPh>
    <rPh sb="118" eb="119">
      <t>エ</t>
    </rPh>
    <rPh sb="120" eb="122">
      <t>スウチ</t>
    </rPh>
    <rPh sb="123" eb="125">
      <t>ジョウキ</t>
    </rPh>
    <rPh sb="125" eb="127">
      <t>セタイ</t>
    </rPh>
    <rPh sb="127" eb="129">
      <t>ニンズウ</t>
    </rPh>
    <rPh sb="129" eb="131">
      <t>キジュン</t>
    </rPh>
    <rPh sb="131" eb="132">
      <t>ガク</t>
    </rPh>
    <rPh sb="133" eb="135">
      <t>タンカ</t>
    </rPh>
    <rPh sb="136" eb="137">
      <t>クワ</t>
    </rPh>
    <phoneticPr fontId="5"/>
  </si>
  <si>
    <t>→5/12</t>
    <phoneticPr fontId="5"/>
  </si>
  <si>
    <t>教　育　扶　助</t>
    <rPh sb="0" eb="1">
      <t>キョウ</t>
    </rPh>
    <rPh sb="2" eb="3">
      <t>イク</t>
    </rPh>
    <rPh sb="4" eb="5">
      <t>タス</t>
    </rPh>
    <rPh sb="6" eb="7">
      <t>スケ</t>
    </rPh>
    <phoneticPr fontId="5"/>
  </si>
  <si>
    <t>小学校</t>
    <rPh sb="0" eb="3">
      <t>ショウガッコウ</t>
    </rPh>
    <phoneticPr fontId="5"/>
  </si>
  <si>
    <t>・「早見表」中「教育扶助」欄（小・中）を反映。
【単価設定の根拠】
・システムは生保基準の年額と年間所得の対比を行うため、生保基準を年額に換算する必要がある。
・システム上は「小中基準額」に計算される。
・生保基準の教育扶助は「基準額」「学級費等」「給食費」「学習支援費」から構成される。
・8月は給食費が除外されて支給されるので、年額を算定するには、右の式で算出された単価を用いる。</t>
    <rPh sb="8" eb="10">
      <t>キョウイク</t>
    </rPh>
    <rPh sb="15" eb="16">
      <t>ショウ</t>
    </rPh>
    <rPh sb="17" eb="18">
      <t>チュウ</t>
    </rPh>
    <rPh sb="25" eb="27">
      <t>タンカ</t>
    </rPh>
    <rPh sb="27" eb="29">
      <t>セッテイ</t>
    </rPh>
    <rPh sb="30" eb="32">
      <t>コンキョ</t>
    </rPh>
    <rPh sb="85" eb="86">
      <t>ジョウ</t>
    </rPh>
    <rPh sb="88" eb="90">
      <t>ショウチュウ</t>
    </rPh>
    <rPh sb="90" eb="92">
      <t>キジュン</t>
    </rPh>
    <rPh sb="92" eb="93">
      <t>ガク</t>
    </rPh>
    <rPh sb="95" eb="97">
      <t>ケイサン</t>
    </rPh>
    <rPh sb="103" eb="105">
      <t>セイホ</t>
    </rPh>
    <rPh sb="105" eb="107">
      <t>キジュン</t>
    </rPh>
    <rPh sb="108" eb="110">
      <t>キョウイク</t>
    </rPh>
    <rPh sb="110" eb="112">
      <t>フジョ</t>
    </rPh>
    <rPh sb="114" eb="116">
      <t>キジュン</t>
    </rPh>
    <rPh sb="116" eb="117">
      <t>ガク</t>
    </rPh>
    <rPh sb="119" eb="121">
      <t>ガッキュウ</t>
    </rPh>
    <rPh sb="121" eb="122">
      <t>ヒ</t>
    </rPh>
    <rPh sb="122" eb="123">
      <t>トウ</t>
    </rPh>
    <rPh sb="125" eb="128">
      <t>キュウショクヒ</t>
    </rPh>
    <rPh sb="130" eb="132">
      <t>ガクシュウ</t>
    </rPh>
    <rPh sb="132" eb="134">
      <t>シエン</t>
    </rPh>
    <rPh sb="134" eb="135">
      <t>ヒ</t>
    </rPh>
    <rPh sb="138" eb="140">
      <t>コウセイ</t>
    </rPh>
    <rPh sb="147" eb="148">
      <t>ガツ</t>
    </rPh>
    <rPh sb="149" eb="152">
      <t>キュウショクヒ</t>
    </rPh>
    <rPh sb="153" eb="155">
      <t>ジョガイ</t>
    </rPh>
    <rPh sb="158" eb="160">
      <t>シキュウ</t>
    </rPh>
    <rPh sb="169" eb="171">
      <t>サンテイ</t>
    </rPh>
    <rPh sb="176" eb="177">
      <t>ミギ</t>
    </rPh>
    <rPh sb="178" eb="179">
      <t>シキ</t>
    </rPh>
    <rPh sb="180" eb="182">
      <t>サンシュツ</t>
    </rPh>
    <rPh sb="185" eb="187">
      <t>タンカ</t>
    </rPh>
    <rPh sb="188" eb="189">
      <t>モチ</t>
    </rPh>
    <phoneticPr fontId="5"/>
  </si>
  <si>
    <t>小学校
（教育扶助9,810-給食費4,300）×12月＋給食費4,300×11月＝113,420</t>
    <rPh sb="0" eb="3">
      <t>ショウガッコウ</t>
    </rPh>
    <rPh sb="5" eb="7">
      <t>キョウイク</t>
    </rPh>
    <rPh sb="7" eb="9">
      <t>フジョ</t>
    </rPh>
    <rPh sb="15" eb="18">
      <t>キュウショクヒ</t>
    </rPh>
    <rPh sb="27" eb="28">
      <t>ツキ</t>
    </rPh>
    <rPh sb="29" eb="32">
      <t>キュウショクヒ</t>
    </rPh>
    <rPh sb="40" eb="41">
      <t>ツキ</t>
    </rPh>
    <phoneticPr fontId="5"/>
  </si>
  <si>
    <t>中学校</t>
    <rPh sb="0" eb="3">
      <t>チュウガッコウ</t>
    </rPh>
    <phoneticPr fontId="5"/>
  </si>
  <si>
    <t>中学校
（教育扶助14,490-給食費5,000）×12月＋給食費5,000×11月＝168,880</t>
    <rPh sb="0" eb="3">
      <t>チュウガッコウ</t>
    </rPh>
    <rPh sb="5" eb="7">
      <t>キョウイク</t>
    </rPh>
    <rPh sb="7" eb="9">
      <t>フジョ</t>
    </rPh>
    <rPh sb="16" eb="19">
      <t>キュウショクヒ</t>
    </rPh>
    <rPh sb="28" eb="29">
      <t>ツキ</t>
    </rPh>
    <rPh sb="30" eb="33">
      <t>キュウショクヒ</t>
    </rPh>
    <rPh sb="41" eb="42">
      <t>ツキ</t>
    </rPh>
    <phoneticPr fontId="5"/>
  </si>
  <si>
    <t>住　宅　扶　助</t>
    <rPh sb="0" eb="1">
      <t>ジュウ</t>
    </rPh>
    <rPh sb="2" eb="3">
      <t>タク</t>
    </rPh>
    <rPh sb="4" eb="5">
      <t>タス</t>
    </rPh>
    <rPh sb="6" eb="7">
      <t>スケ</t>
    </rPh>
    <phoneticPr fontId="5"/>
  </si>
  <si>
    <r>
      <t xml:space="preserve">・「早見表」中「住宅扶助」欄を反映。
</t>
    </r>
    <r>
      <rPr>
        <sz val="11"/>
        <color indexed="10"/>
        <rFont val="ＭＳ Ｐゴシック"/>
        <family val="3"/>
        <charset val="128"/>
      </rPr>
      <t>・システムの計算上では、申請状況入力時に入力する家賃額の12倍（×12月）が家賃年額として計算される。
・そのため、入力時に13,000×1.30＝16,900円を入力する。</t>
    </r>
    <rPh sb="25" eb="28">
      <t>ケイサンジョウ</t>
    </rPh>
    <rPh sb="31" eb="33">
      <t>シンセイ</t>
    </rPh>
    <rPh sb="33" eb="35">
      <t>ジョウキョウ</t>
    </rPh>
    <rPh sb="35" eb="38">
      <t>ニュウリョクジ</t>
    </rPh>
    <rPh sb="39" eb="41">
      <t>ニュウリョク</t>
    </rPh>
    <rPh sb="43" eb="45">
      <t>ヤチン</t>
    </rPh>
    <rPh sb="45" eb="46">
      <t>ガク</t>
    </rPh>
    <rPh sb="49" eb="50">
      <t>バイ</t>
    </rPh>
    <rPh sb="54" eb="55">
      <t>ツキ</t>
    </rPh>
    <rPh sb="57" eb="59">
      <t>ヤチン</t>
    </rPh>
    <rPh sb="59" eb="61">
      <t>ネンガク</t>
    </rPh>
    <rPh sb="64" eb="66">
      <t>ケイサン</t>
    </rPh>
    <rPh sb="77" eb="80">
      <t>ニュウリョクジ</t>
    </rPh>
    <rPh sb="99" eb="100">
      <t>エン</t>
    </rPh>
    <rPh sb="101" eb="103">
      <t>ニュウリョク</t>
    </rPh>
    <phoneticPr fontId="5"/>
  </si>
  <si>
    <t>・教育扶助の年額
・システム名称「小中基準額」</t>
    <rPh sb="1" eb="2">
      <t>キョウ</t>
    </rPh>
    <rPh sb="2" eb="3">
      <t>イク</t>
    </rPh>
    <rPh sb="3" eb="4">
      <t>タス</t>
    </rPh>
    <rPh sb="4" eb="5">
      <t>スケ</t>
    </rPh>
    <rPh sb="6" eb="8">
      <t>ネンガク</t>
    </rPh>
    <rPh sb="14" eb="16">
      <t>メイショウ</t>
    </rPh>
    <rPh sb="17" eb="19">
      <t>ショウチュウ</t>
    </rPh>
    <rPh sb="19" eb="21">
      <t>キジュン</t>
    </rPh>
    <rPh sb="21" eb="22">
      <t>ガク</t>
    </rPh>
    <phoneticPr fontId="5"/>
  </si>
  <si>
    <t>早見表中
「二類基準額」</t>
    <rPh sb="0" eb="1">
      <t>ハヤ</t>
    </rPh>
    <rPh sb="1" eb="2">
      <t>ミ</t>
    </rPh>
    <rPh sb="2" eb="3">
      <t>ヒョウ</t>
    </rPh>
    <rPh sb="3" eb="4">
      <t>チュウ</t>
    </rPh>
    <rPh sb="6" eb="7">
      <t>２</t>
    </rPh>
    <rPh sb="7" eb="8">
      <t>ルイ</t>
    </rPh>
    <rPh sb="8" eb="10">
      <t>キジュン</t>
    </rPh>
    <rPh sb="10" eb="11">
      <t>ガク</t>
    </rPh>
    <phoneticPr fontId="5"/>
  </si>
  <si>
    <t>早見表中
「教育扶助」
（小学校）</t>
    <rPh sb="0" eb="1">
      <t>ハヤ</t>
    </rPh>
    <rPh sb="1" eb="2">
      <t>ミ</t>
    </rPh>
    <rPh sb="2" eb="3">
      <t>ヒョウ</t>
    </rPh>
    <rPh sb="3" eb="4">
      <t>チュウ</t>
    </rPh>
    <rPh sb="6" eb="8">
      <t>キョウイク</t>
    </rPh>
    <rPh sb="8" eb="10">
      <t>フジョ</t>
    </rPh>
    <rPh sb="13" eb="16">
      <t>ショウガッコウ</t>
    </rPh>
    <phoneticPr fontId="5"/>
  </si>
  <si>
    <t>早見表中
「教育扶助」
（中学校）</t>
    <rPh sb="0" eb="1">
      <t>ハヤ</t>
    </rPh>
    <rPh sb="1" eb="2">
      <t>ミ</t>
    </rPh>
    <rPh sb="2" eb="3">
      <t>ヒョウ</t>
    </rPh>
    <rPh sb="3" eb="4">
      <t>チュウ</t>
    </rPh>
    <rPh sb="6" eb="8">
      <t>キョウイク</t>
    </rPh>
    <rPh sb="8" eb="10">
      <t>フジョ</t>
    </rPh>
    <rPh sb="13" eb="16">
      <t>チュウガッコウ</t>
    </rPh>
    <phoneticPr fontId="5"/>
  </si>
  <si>
    <t>早見表中
「住宅扶助」
一律月額
13,000円</t>
    <rPh sb="6" eb="8">
      <t>ジュウタク</t>
    </rPh>
    <rPh sb="12" eb="14">
      <t>イチリツ</t>
    </rPh>
    <rPh sb="14" eb="16">
      <t>ゲツガク</t>
    </rPh>
    <rPh sb="23" eb="24">
      <t>エン</t>
    </rPh>
    <phoneticPr fontId="5"/>
  </si>
  <si>
    <t>超過所得額</t>
    <rPh sb="0" eb="2">
      <t>チョウカ</t>
    </rPh>
    <rPh sb="2" eb="4">
      <t>ショトク</t>
    </rPh>
    <rPh sb="4" eb="5">
      <t>ガク</t>
    </rPh>
    <phoneticPr fontId="1"/>
  </si>
  <si>
    <t>年齢範囲</t>
    <rPh sb="0" eb="2">
      <t>ネンレイ</t>
    </rPh>
    <rPh sb="2" eb="4">
      <t>ハンイ</t>
    </rPh>
    <phoneticPr fontId="1"/>
  </si>
  <si>
    <t>この世帯の所得</t>
    <rPh sb="2" eb="4">
      <t>セタイ</t>
    </rPh>
    <rPh sb="5" eb="7">
      <t>ショトク</t>
    </rPh>
    <phoneticPr fontId="5"/>
  </si>
  <si>
    <t>認定基準所得</t>
    <rPh sb="0" eb="2">
      <t>ニンテイ</t>
    </rPh>
    <rPh sb="2" eb="4">
      <t>キジュン</t>
    </rPh>
    <rPh sb="4" eb="6">
      <t>ショトク</t>
    </rPh>
    <phoneticPr fontId="5"/>
  </si>
  <si>
    <t>①～⑤合算</t>
    <rPh sb="3" eb="5">
      <t>ガッサン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</si>
  <si>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</si>
  <si>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</si>
  <si>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</si>
  <si>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</si>
  <si>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</si>
  <si>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</si>
  <si>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</si>
  <si>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</si>
  <si>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</si>
  <si>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全年
学年</t>
    <rPh sb="0" eb="1">
      <t>ゼン</t>
    </rPh>
    <rPh sb="1" eb="2">
      <t>ネン</t>
    </rPh>
    <rPh sb="3" eb="5">
      <t>ガクネン</t>
    </rPh>
    <phoneticPr fontId="1"/>
  </si>
  <si>
    <t>世帯員</t>
    <rPh sb="0" eb="2">
      <t>セタイ</t>
    </rPh>
    <rPh sb="2" eb="3">
      <t>イン</t>
    </rPh>
    <phoneticPr fontId="1"/>
  </si>
  <si>
    <t>合計所得（世帯の合計所得額）</t>
    <rPh sb="0" eb="2">
      <t>ゴウケイ</t>
    </rPh>
    <rPh sb="2" eb="4">
      <t>ショトク</t>
    </rPh>
    <rPh sb="5" eb="7">
      <t>セタイ</t>
    </rPh>
    <rPh sb="8" eb="10">
      <t>ゴウケイ</t>
    </rPh>
    <rPh sb="10" eb="12">
      <t>ショトク</t>
    </rPh>
    <rPh sb="12" eb="13">
      <t>ガク</t>
    </rPh>
    <phoneticPr fontId="5"/>
  </si>
  <si>
    <t>超過所得額（所得がいくら超過しているか）</t>
    <rPh sb="0" eb="2">
      <t>チョウカ</t>
    </rPh>
    <rPh sb="2" eb="4">
      <t>ショトク</t>
    </rPh>
    <rPh sb="4" eb="5">
      <t>ガク</t>
    </rPh>
    <rPh sb="6" eb="8">
      <t>ショトク</t>
    </rPh>
    <rPh sb="12" eb="14">
      <t>チョウカ</t>
    </rPh>
    <phoneticPr fontId="1"/>
  </si>
  <si>
    <t>判定結果</t>
    <rPh sb="0" eb="2">
      <t>ハンテイ</t>
    </rPh>
    <rPh sb="2" eb="4">
      <t>ケッカ</t>
    </rPh>
    <phoneticPr fontId="1"/>
  </si>
  <si>
    <t>就学援助所得計算シート</t>
    <phoneticPr fontId="1"/>
  </si>
  <si>
    <r>
      <t xml:space="preserve">生年月日
</t>
    </r>
    <r>
      <rPr>
        <sz val="9"/>
        <rFont val="游ゴシック"/>
        <family val="3"/>
        <charset val="128"/>
        <scheme val="minor"/>
      </rPr>
      <t>例S60/5/1</t>
    </r>
    <rPh sb="0" eb="2">
      <t>セイネン</t>
    </rPh>
    <rPh sb="2" eb="4">
      <t>ガッピ</t>
    </rPh>
    <rPh sb="5" eb="6">
      <t>レイ</t>
    </rPh>
    <phoneticPr fontId="1"/>
  </si>
  <si>
    <t>前年度の年齢</t>
    <rPh sb="0" eb="3">
      <t>ゼンネンド</t>
    </rPh>
    <rPh sb="4" eb="6">
      <t>ネンレイ</t>
    </rPh>
    <phoneticPr fontId="1"/>
  </si>
  <si>
    <t>所得金額</t>
    <rPh sb="0" eb="2">
      <t>ショトク</t>
    </rPh>
    <rPh sb="2" eb="4">
      <t>キンガク</t>
    </rPh>
    <phoneticPr fontId="5"/>
  </si>
  <si>
    <t>社会保険料控除額</t>
    <rPh sb="0" eb="5">
      <t>シャカイホケンリョウ</t>
    </rPh>
    <rPh sb="5" eb="7">
      <t>コウジョ</t>
    </rPh>
    <rPh sb="7" eb="8">
      <t>ガク</t>
    </rPh>
    <phoneticPr fontId="5"/>
  </si>
  <si>
    <t>生命保険料控除額</t>
    <rPh sb="0" eb="2">
      <t>セイメイ</t>
    </rPh>
    <rPh sb="2" eb="5">
      <t>ホケンリョウ</t>
    </rPh>
    <rPh sb="5" eb="7">
      <t>コウジョ</t>
    </rPh>
    <rPh sb="7" eb="8">
      <t>ガク</t>
    </rPh>
    <phoneticPr fontId="5"/>
  </si>
  <si>
    <t>地震保険料控除額</t>
    <rPh sb="0" eb="2">
      <t>ジシン</t>
    </rPh>
    <rPh sb="2" eb="5">
      <t>ホケンリョウ</t>
    </rPh>
    <rPh sb="5" eb="7">
      <t>コウジョ</t>
    </rPh>
    <rPh sb="7" eb="8">
      <t>ガク</t>
    </rPh>
    <phoneticPr fontId="5"/>
  </si>
  <si>
    <t>認定基準額（認定となる所得の上限額）</t>
    <rPh sb="0" eb="2">
      <t>ニンテイ</t>
    </rPh>
    <rPh sb="2" eb="4">
      <t>キジュン</t>
    </rPh>
    <rPh sb="4" eb="5">
      <t>ガク</t>
    </rPh>
    <rPh sb="6" eb="8">
      <t>ニンテイ</t>
    </rPh>
    <rPh sb="11" eb="13">
      <t>ショトク</t>
    </rPh>
    <rPh sb="14" eb="16">
      <t>ジョウゲン</t>
    </rPh>
    <rPh sb="16" eb="17">
      <t>ガク</t>
    </rPh>
    <phoneticPr fontId="5"/>
  </si>
  <si>
    <r>
      <t xml:space="preserve">　～このシートの使い方～
　① </t>
    </r>
    <r>
      <rPr>
        <b/>
        <sz val="12"/>
        <color rgb="FF0070C0"/>
        <rFont val="游ゴシック"/>
        <family val="3"/>
        <charset val="128"/>
        <scheme val="minor"/>
      </rPr>
      <t>青列</t>
    </r>
    <r>
      <rPr>
        <sz val="12"/>
        <rFont val="游ゴシック"/>
        <family val="3"/>
        <charset val="128"/>
        <scheme val="minor"/>
      </rPr>
      <t xml:space="preserve">に世帯全員の生年月日を入力
　② </t>
    </r>
    <r>
      <rPr>
        <b/>
        <sz val="12"/>
        <color rgb="FFFF0000"/>
        <rFont val="游ゴシック"/>
        <family val="3"/>
        <charset val="128"/>
        <scheme val="minor"/>
      </rPr>
      <t>赤列</t>
    </r>
    <r>
      <rPr>
        <sz val="12"/>
        <rFont val="游ゴシック"/>
        <family val="3"/>
        <charset val="128"/>
        <scheme val="minor"/>
      </rPr>
      <t xml:space="preserve">に各世帯員の合計所得を入力
　③ </t>
    </r>
    <r>
      <rPr>
        <b/>
        <sz val="12"/>
        <color rgb="FFE5EA04"/>
        <rFont val="游ゴシック"/>
        <family val="3"/>
        <charset val="128"/>
        <scheme val="minor"/>
      </rPr>
      <t>黄列</t>
    </r>
    <r>
      <rPr>
        <sz val="12"/>
        <rFont val="游ゴシック"/>
        <family val="3"/>
        <charset val="128"/>
        <scheme val="minor"/>
      </rPr>
      <t xml:space="preserve">に各控除額を順に入力
　④ </t>
    </r>
    <r>
      <rPr>
        <b/>
        <sz val="12"/>
        <color rgb="FF00B050"/>
        <rFont val="游ゴシック"/>
        <family val="3"/>
        <charset val="128"/>
        <scheme val="minor"/>
      </rPr>
      <t>判定結果</t>
    </r>
    <r>
      <rPr>
        <sz val="12"/>
        <rFont val="游ゴシック"/>
        <family val="3"/>
        <charset val="128"/>
        <scheme val="minor"/>
      </rPr>
      <t>を確認
　※ 赤列、黄列には課税証明書の額を入力してください。
　※ 令和表示非対応の場合は西暦で入力してください。
　※ 判定結果は目安です。実際の判定結果を保証するものではありません。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</si>
</sst>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[$-411]ge\.m\.d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E5EA04"/>
      <name val="游ゴシック"/>
      <family val="3"/>
      <charset val="128"/>
      <scheme val="minor"/>
    </font>
    <font>
      <b/>
      <sz val="12"/>
      <color rgb="FF00B05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9CBA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F8FC46"/>
        <bgColor indexed="64"/>
      </patternFill>
    </fill>
    <fill>
      <patternFill patternType="solid">
        <fgColor rgb="FF12E05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76" fontId="4" fillId="0" borderId="3" xfId="2" applyNumberFormat="1" applyFont="1" applyBorder="1" applyAlignment="1">
      <alignment shrinkToFit="1"/>
    </xf>
    <xf numFmtId="0" fontId="3" fillId="0" borderId="1" xfId="2" applyBorder="1" applyAlignment="1">
      <alignment horizontal="center" vertical="center"/>
    </xf>
    <xf numFmtId="38" fontId="3" fillId="0" borderId="1" xfId="3" applyFont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0" xfId="2"/>
    <xf numFmtId="38" fontId="3" fillId="4" borderId="1" xfId="3" applyFont="1" applyFill="1" applyBorder="1" applyAlignment="1">
      <alignment vertical="center"/>
    </xf>
    <xf numFmtId="0" fontId="3" fillId="0" borderId="1" xfId="2" applyBorder="1" applyAlignment="1">
      <alignment horizontal="center" vertical="center" wrapText="1"/>
    </xf>
    <xf numFmtId="38" fontId="3" fillId="0" borderId="1" xfId="3" applyFont="1" applyBorder="1" applyAlignment="1">
      <alignment vertical="center"/>
    </xf>
    <xf numFmtId="0" fontId="3" fillId="0" borderId="1" xfId="2" applyBorder="1" applyAlignment="1">
      <alignment shrinkToFit="1"/>
    </xf>
    <xf numFmtId="0" fontId="3" fillId="0" borderId="1" xfId="2" applyBorder="1" applyAlignment="1">
      <alignment vertical="center"/>
    </xf>
    <xf numFmtId="38" fontId="3" fillId="0" borderId="1" xfId="3" applyFont="1" applyBorder="1" applyAlignment="1"/>
    <xf numFmtId="38" fontId="3" fillId="2" borderId="1" xfId="3" applyFont="1" applyFill="1" applyBorder="1" applyAlignment="1">
      <alignment vertical="center"/>
    </xf>
    <xf numFmtId="38" fontId="3" fillId="0" borderId="4" xfId="3" applyFont="1" applyBorder="1" applyAlignment="1"/>
    <xf numFmtId="0" fontId="3" fillId="0" borderId="1" xfId="2" applyBorder="1" applyAlignment="1">
      <alignment horizontal="center" wrapText="1"/>
    </xf>
    <xf numFmtId="0" fontId="3" fillId="0" borderId="1" xfId="2" applyBorder="1"/>
    <xf numFmtId="38" fontId="3" fillId="2" borderId="1" xfId="3" applyFont="1" applyFill="1" applyBorder="1" applyAlignment="1"/>
    <xf numFmtId="38" fontId="3" fillId="0" borderId="8" xfId="3" applyFont="1" applyBorder="1" applyAlignment="1"/>
    <xf numFmtId="0" fontId="3" fillId="0" borderId="8" xfId="2" applyBorder="1"/>
    <xf numFmtId="38" fontId="3" fillId="0" borderId="0" xfId="3" applyFont="1" applyAlignment="1"/>
    <xf numFmtId="0" fontId="3" fillId="0" borderId="1" xfId="2" applyBorder="1" applyAlignment="1">
      <alignment horizontal="center" vertical="center" textRotation="255" wrapText="1"/>
    </xf>
    <xf numFmtId="0" fontId="3" fillId="0" borderId="1" xfId="2" applyBorder="1" applyAlignment="1">
      <alignment horizontal="left" vertical="center" wrapText="1"/>
    </xf>
    <xf numFmtId="0" fontId="3" fillId="0" borderId="9" xfId="2" applyBorder="1"/>
    <xf numFmtId="0" fontId="3" fillId="0" borderId="0" xfId="2" applyAlignment="1">
      <alignment horizontal="center"/>
    </xf>
    <xf numFmtId="0" fontId="3" fillId="0" borderId="4" xfId="2" applyBorder="1" applyAlignment="1">
      <alignment horizontal="center" vertical="center" textRotation="255" wrapText="1"/>
    </xf>
    <xf numFmtId="0" fontId="3" fillId="0" borderId="6" xfId="2" applyBorder="1" applyAlignment="1">
      <alignment horizontal="center" vertical="center" textRotation="255" wrapText="1"/>
    </xf>
    <xf numFmtId="0" fontId="3" fillId="0" borderId="7" xfId="2" applyBorder="1" applyAlignment="1">
      <alignment horizontal="center" vertical="center" textRotation="255" wrapText="1"/>
    </xf>
    <xf numFmtId="0" fontId="3" fillId="0" borderId="4" xfId="2" applyBorder="1" applyAlignment="1">
      <alignment horizontal="left" vertical="center" wrapText="1"/>
    </xf>
    <xf numFmtId="0" fontId="3" fillId="0" borderId="6" xfId="2" applyBorder="1" applyAlignment="1">
      <alignment horizontal="left" vertical="center"/>
    </xf>
    <xf numFmtId="0" fontId="3" fillId="0" borderId="7" xfId="2" applyBorder="1" applyAlignment="1">
      <alignment horizontal="left" vertical="center"/>
    </xf>
    <xf numFmtId="0" fontId="10" fillId="0" borderId="4" xfId="2" applyFont="1" applyBorder="1" applyAlignment="1">
      <alignment horizontal="left" vertical="center" wrapText="1"/>
    </xf>
    <xf numFmtId="0" fontId="3" fillId="0" borderId="6" xfId="2" applyBorder="1" applyAlignment="1">
      <alignment horizontal="left" vertical="center" wrapText="1"/>
    </xf>
    <xf numFmtId="0" fontId="3" fillId="0" borderId="7" xfId="2" applyBorder="1" applyAlignment="1">
      <alignment horizontal="left" vertical="center" wrapText="1"/>
    </xf>
    <xf numFmtId="0" fontId="3" fillId="0" borderId="1" xfId="2" applyBorder="1" applyAlignment="1">
      <alignment horizontal="center" vertical="center" textRotation="255"/>
    </xf>
    <xf numFmtId="0" fontId="3" fillId="0" borderId="9" xfId="2" applyBorder="1" applyAlignment="1">
      <alignment horizontal="left" vertical="center" wrapText="1"/>
    </xf>
    <xf numFmtId="0" fontId="3" fillId="0" borderId="8" xfId="2" applyBorder="1" applyAlignment="1">
      <alignment horizontal="left" vertical="center" wrapText="1"/>
    </xf>
    <xf numFmtId="0" fontId="3" fillId="0" borderId="5" xfId="2" applyBorder="1" applyAlignment="1">
      <alignment horizontal="left" vertical="center" wrapText="1"/>
    </xf>
    <xf numFmtId="0" fontId="3" fillId="0" borderId="0" xfId="2" applyBorder="1" applyAlignment="1">
      <alignment horizontal="left" vertical="center" wrapText="1"/>
    </xf>
    <xf numFmtId="0" fontId="3" fillId="0" borderId="0" xfId="2" applyAlignment="1">
      <alignment horizontal="left" vertical="center" wrapText="1"/>
    </xf>
    <xf numFmtId="0" fontId="3" fillId="0" borderId="10" xfId="2" applyBorder="1" applyAlignment="1">
      <alignment horizontal="left" vertical="center" wrapText="1"/>
    </xf>
    <xf numFmtId="0" fontId="3" fillId="0" borderId="2" xfId="2" applyBorder="1" applyAlignment="1">
      <alignment horizontal="left" vertical="center" wrapText="1"/>
    </xf>
    <xf numFmtId="176" fontId="11" fillId="0" borderId="1" xfId="2" applyNumberFormat="1" applyFont="1" applyFill="1" applyBorder="1" applyAlignment="1" applyProtection="1">
      <alignment horizontal="center" vertical="center" shrinkToFit="1"/>
    </xf>
    <xf numFmtId="176" fontId="12" fillId="6" borderId="1" xfId="2" applyNumberFormat="1" applyFont="1" applyFill="1" applyBorder="1" applyAlignment="1" applyProtection="1">
      <alignment vertical="center" shrinkToFit="1"/>
    </xf>
    <xf numFmtId="176" fontId="13" fillId="0" borderId="0" xfId="2" applyNumberFormat="1" applyFont="1" applyFill="1" applyBorder="1" applyAlignment="1" applyProtection="1">
      <alignment vertical="center"/>
    </xf>
    <xf numFmtId="176" fontId="13" fillId="0" borderId="0" xfId="2" applyNumberFormat="1" applyFont="1" applyFill="1" applyBorder="1" applyAlignment="1" applyProtection="1">
      <alignment vertical="center" shrinkToFit="1"/>
    </xf>
    <xf numFmtId="178" fontId="13" fillId="0" borderId="0" xfId="2" applyNumberFormat="1" applyFont="1" applyFill="1" applyBorder="1" applyAlignment="1" applyProtection="1">
      <alignment vertical="center"/>
    </xf>
    <xf numFmtId="178" fontId="13" fillId="0" borderId="2" xfId="2" applyNumberFormat="1" applyFont="1" applyFill="1" applyBorder="1" applyAlignment="1" applyProtection="1">
      <alignment vertical="center"/>
    </xf>
    <xf numFmtId="176" fontId="13" fillId="0" borderId="2" xfId="2" applyNumberFormat="1" applyFont="1" applyFill="1" applyBorder="1" applyAlignment="1" applyProtection="1">
      <alignment vertical="center" shrinkToFit="1"/>
    </xf>
    <xf numFmtId="176" fontId="13" fillId="0" borderId="1" xfId="2" applyNumberFormat="1" applyFont="1" applyFill="1" applyBorder="1" applyAlignment="1" applyProtection="1">
      <alignment horizontal="center" vertical="center" shrinkToFit="1"/>
    </xf>
    <xf numFmtId="176" fontId="13" fillId="0" borderId="1" xfId="2" applyNumberFormat="1" applyFont="1" applyFill="1" applyBorder="1" applyAlignment="1" applyProtection="1">
      <alignment vertical="center"/>
    </xf>
    <xf numFmtId="176" fontId="13" fillId="0" borderId="4" xfId="2" applyNumberFormat="1" applyFont="1" applyFill="1" applyBorder="1" applyAlignment="1" applyProtection="1">
      <alignment vertical="center" shrinkToFit="1"/>
    </xf>
    <xf numFmtId="176" fontId="13" fillId="0" borderId="4" xfId="2" applyNumberFormat="1" applyFont="1" applyFill="1" applyBorder="1" applyAlignment="1" applyProtection="1">
      <alignment vertical="center" wrapText="1" shrinkToFit="1"/>
    </xf>
    <xf numFmtId="176" fontId="13" fillId="0" borderId="1" xfId="2" applyNumberFormat="1" applyFont="1" applyFill="1" applyBorder="1" applyAlignment="1" applyProtection="1">
      <alignment vertical="center" wrapText="1" shrinkToFit="1"/>
    </xf>
    <xf numFmtId="176" fontId="13" fillId="0" borderId="1" xfId="2" applyNumberFormat="1" applyFont="1" applyFill="1" applyBorder="1" applyAlignment="1" applyProtection="1">
      <alignment vertical="center" shrinkToFit="1"/>
    </xf>
    <xf numFmtId="176" fontId="13" fillId="0" borderId="1" xfId="2" applyNumberFormat="1" applyFont="1" applyFill="1" applyBorder="1" applyAlignment="1" applyProtection="1">
      <alignment vertical="center" wrapText="1"/>
    </xf>
    <xf numFmtId="176" fontId="13" fillId="0" borderId="1" xfId="2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3" fillId="0" borderId="1" xfId="2" applyNumberFormat="1" applyFont="1" applyFill="1" applyBorder="1" applyAlignment="1" applyProtection="1">
      <alignment horizontal="right" vertical="center" shrinkToFit="1"/>
    </xf>
    <xf numFmtId="176" fontId="13" fillId="0" borderId="0" xfId="2" applyNumberFormat="1" applyFont="1" applyFill="1" applyBorder="1" applyAlignment="1" applyProtection="1">
      <alignment horizontal="center" vertical="center"/>
    </xf>
    <xf numFmtId="176" fontId="13" fillId="0" borderId="0" xfId="2" applyNumberFormat="1" applyFont="1" applyFill="1" applyBorder="1" applyAlignment="1" applyProtection="1">
      <alignment horizontal="left" vertical="center" shrinkToFit="1"/>
    </xf>
    <xf numFmtId="177" fontId="13" fillId="0" borderId="1" xfId="2" applyNumberFormat="1" applyFont="1" applyFill="1" applyBorder="1" applyAlignment="1" applyProtection="1">
      <alignment horizontal="right" vertical="center" shrinkToFit="1"/>
    </xf>
    <xf numFmtId="176" fontId="13" fillId="0" borderId="11" xfId="2" applyNumberFormat="1" applyFont="1" applyFill="1" applyBorder="1" applyAlignment="1" applyProtection="1">
      <alignment horizontal="right" vertical="center" shrinkToFit="1"/>
    </xf>
    <xf numFmtId="38" fontId="12" fillId="6" borderId="1" xfId="1" applyFont="1" applyFill="1" applyBorder="1" applyAlignment="1" applyProtection="1">
      <alignment vertical="center" shrinkToFit="1"/>
    </xf>
    <xf numFmtId="176" fontId="13" fillId="0" borderId="0" xfId="2" applyNumberFormat="1" applyFont="1" applyFill="1" applyBorder="1" applyAlignment="1" applyProtection="1">
      <alignment horizontal="right" vertical="center"/>
    </xf>
    <xf numFmtId="38" fontId="12" fillId="5" borderId="1" xfId="1" applyFont="1" applyFill="1" applyBorder="1" applyAlignment="1" applyProtection="1">
      <alignment vertical="center" shrinkToFit="1"/>
    </xf>
    <xf numFmtId="176" fontId="11" fillId="0" borderId="1" xfId="2" applyNumberFormat="1" applyFont="1" applyFill="1" applyBorder="1" applyAlignment="1" applyProtection="1">
      <alignment horizontal="left" vertical="center" shrinkToFit="1"/>
    </xf>
    <xf numFmtId="176" fontId="11" fillId="0" borderId="5" xfId="2" applyNumberFormat="1" applyFont="1" applyFill="1" applyBorder="1" applyAlignment="1" applyProtection="1">
      <alignment horizontal="left" vertical="center" wrapText="1" shrinkToFit="1"/>
    </xf>
    <xf numFmtId="176" fontId="11" fillId="0" borderId="0" xfId="2" applyNumberFormat="1" applyFont="1" applyFill="1" applyBorder="1" applyAlignment="1" applyProtection="1">
      <alignment horizontal="left" vertical="center" shrinkToFit="1"/>
    </xf>
    <xf numFmtId="176" fontId="11" fillId="0" borderId="5" xfId="2" applyNumberFormat="1" applyFont="1" applyFill="1" applyBorder="1" applyAlignment="1" applyProtection="1">
      <alignment horizontal="left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vertical="center"/>
    </xf>
    <xf numFmtId="38" fontId="14" fillId="0" borderId="1" xfId="1" applyFont="1" applyFill="1" applyBorder="1" applyAlignment="1" applyProtection="1">
      <alignment vertical="center" shrinkToFit="1"/>
    </xf>
    <xf numFmtId="176" fontId="15" fillId="0" borderId="2" xfId="2" applyNumberFormat="1" applyFont="1" applyFill="1" applyBorder="1" applyAlignment="1" applyProtection="1">
      <alignment horizontal="center" vertical="center"/>
    </xf>
    <xf numFmtId="176" fontId="11" fillId="0" borderId="1" xfId="2" applyNumberFormat="1" applyFont="1" applyFill="1" applyBorder="1" applyAlignment="1" applyProtection="1">
      <alignment horizontal="center" vertical="center" wrapText="1" shrinkToFit="1"/>
    </xf>
    <xf numFmtId="178" fontId="13" fillId="3" borderId="1" xfId="2" applyNumberFormat="1" applyFont="1" applyFill="1" applyBorder="1" applyAlignment="1" applyProtection="1">
      <alignment horizontal="right" vertical="center" shrinkToFit="1"/>
      <protection locked="0"/>
    </xf>
    <xf numFmtId="176" fontId="13" fillId="7" borderId="1" xfId="2" applyNumberFormat="1" applyFont="1" applyFill="1" applyBorder="1" applyAlignment="1" applyProtection="1">
      <alignment horizontal="right" vertical="center" shrinkToFit="1"/>
      <protection locked="0"/>
    </xf>
    <xf numFmtId="176" fontId="13" fillId="8" borderId="1" xfId="2" applyNumberFormat="1" applyFont="1" applyFill="1" applyBorder="1" applyAlignment="1" applyProtection="1">
      <alignment horizontal="right" vertical="center" shrinkToFit="1"/>
      <protection locked="0"/>
    </xf>
    <xf numFmtId="176" fontId="12" fillId="0" borderId="1" xfId="2" applyNumberFormat="1" applyFont="1" applyFill="1" applyBorder="1" applyAlignment="1" applyProtection="1">
      <alignment horizontal="right" vertical="center" shrinkToFit="1"/>
    </xf>
    <xf numFmtId="176" fontId="14" fillId="9" borderId="1" xfId="2" applyNumberFormat="1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2E052"/>
      <color rgb="FFE5EA04"/>
      <color rgb="FFF8FC46"/>
      <color rgb="FF00F20C"/>
      <color rgb="FFFF5D5D"/>
      <color rgb="FFFC9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data\FDRD\H26\2_&#23398;&#20107;\03_&#25588;&#21161;\&#23601;&#23398;&#25588;&#21161;&#36027;\&#12304;&#23398;&#20107;&#29992;&#12305;&#24179;&#25104;26&#24180;&#24230;&#12288;&#26368;&#29983;&#36027;&#35336;&#31639;&#12471;&#12540;&#12488;_ver5.2&#65288;H260520&#25913;&#2345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2_&#23398;&#20107;/03_&#25588;&#21161;/&#23601;&#23398;&#25588;&#21161;&#36027;/T&#38283;&#30330;&#12304;&#23398;&#20107;&#21028;&#23450;&#29992;&#12305;&#24179;&#25104;29&#24180;&#24230;&#26368;&#29983;&#36027;&#35336;&#31639;&#12471;&#12540;&#12488;_ver5.4&#65288;H2704&#25913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入力ﾌｫｰﾑ"/>
      <sheetName val="計算シート"/>
      <sheetName val="CSV取込み"/>
      <sheetName val="一覧"/>
      <sheetName val="加算"/>
      <sheetName val="加算額"/>
      <sheetName val="生活コード"/>
      <sheetName val="その他コード"/>
      <sheetName val="基準額①第１類"/>
      <sheetName val="基準額②第１類"/>
      <sheetName val="逓減率①"/>
      <sheetName val="逓減率②"/>
      <sheetName val="基準額①第２類"/>
      <sheetName val="基準額②第２類"/>
      <sheetName val="平成２５年度人工栄養費"/>
      <sheetName val="平成２５年度入院患者日用品費"/>
      <sheetName val="平成２５年度介護施設入所日常費"/>
      <sheetName val="平成２５年度冬季加算"/>
      <sheetName val="救護施設冬季加算"/>
      <sheetName val="更生施設冬季加算"/>
      <sheetName val="期末一時扶助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障害（ア）</v>
          </cell>
        </row>
        <row r="3">
          <cell r="C3" t="str">
            <v>障害（イ）</v>
          </cell>
        </row>
        <row r="4">
          <cell r="C4" t="str">
            <v>重度障害</v>
          </cell>
        </row>
        <row r="5">
          <cell r="C5" t="str">
            <v>妊婦６未満</v>
          </cell>
        </row>
        <row r="6">
          <cell r="C6" t="str">
            <v>妊婦６以上</v>
          </cell>
        </row>
        <row r="7">
          <cell r="C7" t="str">
            <v>産婦</v>
          </cell>
        </row>
        <row r="8">
          <cell r="C8" t="str">
            <v>放射（ア）</v>
          </cell>
        </row>
        <row r="9">
          <cell r="C9" t="str">
            <v>放射（イ）</v>
          </cell>
        </row>
        <row r="10">
          <cell r="C10" t="str">
            <v>在宅（ア）</v>
          </cell>
        </row>
        <row r="11">
          <cell r="C11" t="str">
            <v>在宅（イ）</v>
          </cell>
        </row>
        <row r="12">
          <cell r="C12" t="str">
            <v>介護入所者</v>
          </cell>
        </row>
      </sheetData>
      <sheetData sheetId="6" refreshError="1"/>
      <sheetData sheetId="7">
        <row r="3">
          <cell r="E3" t="str">
            <v>居宅</v>
          </cell>
        </row>
        <row r="4">
          <cell r="E4" t="str">
            <v>別単</v>
          </cell>
        </row>
        <row r="5">
          <cell r="E5" t="str">
            <v>別同</v>
          </cell>
        </row>
        <row r="6">
          <cell r="E6" t="str">
            <v>義宿</v>
          </cell>
        </row>
        <row r="7">
          <cell r="E7" t="str">
            <v>付添</v>
          </cell>
        </row>
        <row r="8">
          <cell r="E8" t="str">
            <v>人工</v>
          </cell>
        </row>
        <row r="9">
          <cell r="E9" t="str">
            <v>無入</v>
          </cell>
        </row>
        <row r="10">
          <cell r="E10" t="str">
            <v>外泊</v>
          </cell>
        </row>
        <row r="11">
          <cell r="E11" t="str">
            <v>職宿</v>
          </cell>
        </row>
        <row r="12">
          <cell r="E12" t="str">
            <v>盲宿</v>
          </cell>
        </row>
        <row r="13">
          <cell r="E13" t="str">
            <v>肢施</v>
          </cell>
        </row>
        <row r="14">
          <cell r="E14" t="str">
            <v>入院</v>
          </cell>
        </row>
        <row r="15">
          <cell r="E15" t="str">
            <v>施入</v>
          </cell>
        </row>
        <row r="16">
          <cell r="E16" t="str">
            <v>身施</v>
          </cell>
        </row>
        <row r="17">
          <cell r="E17" t="str">
            <v>救護</v>
          </cell>
        </row>
        <row r="18">
          <cell r="E18" t="str">
            <v>更生</v>
          </cell>
        </row>
        <row r="19">
          <cell r="E19" t="str">
            <v>老ホ</v>
          </cell>
        </row>
        <row r="20">
          <cell r="E20" t="str">
            <v>非計</v>
          </cell>
        </row>
        <row r="21">
          <cell r="E21" t="str">
            <v>授産</v>
          </cell>
        </row>
        <row r="22">
          <cell r="E22" t="str">
            <v>介福</v>
          </cell>
        </row>
        <row r="23">
          <cell r="E23" t="str">
            <v>介保</v>
          </cell>
        </row>
        <row r="24">
          <cell r="E24" t="str">
            <v>介医</v>
          </cell>
        </row>
        <row r="25">
          <cell r="E25" t="str">
            <v>短生</v>
          </cell>
        </row>
        <row r="26">
          <cell r="E26" t="str">
            <v>短療</v>
          </cell>
        </row>
        <row r="27">
          <cell r="E27" t="str">
            <v>軽費</v>
          </cell>
        </row>
        <row r="28">
          <cell r="E28" t="str">
            <v>職特</v>
          </cell>
        </row>
        <row r="29">
          <cell r="E29" t="str">
            <v>精有</v>
          </cell>
        </row>
        <row r="30">
          <cell r="E30" t="str">
            <v>精無</v>
          </cell>
        </row>
        <row r="31">
          <cell r="E31" t="str">
            <v>老経</v>
          </cell>
        </row>
      </sheetData>
      <sheetData sheetId="8">
        <row r="4">
          <cell r="F4" t="str">
            <v>１級地－１</v>
          </cell>
          <cell r="J4" t="str">
            <v>Ⅰ区</v>
          </cell>
        </row>
        <row r="5">
          <cell r="F5" t="str">
            <v>１級地－２</v>
          </cell>
          <cell r="J5" t="str">
            <v>Ⅱ区</v>
          </cell>
        </row>
        <row r="6">
          <cell r="F6" t="str">
            <v>２級地－１</v>
          </cell>
          <cell r="J6" t="str">
            <v>Ⅲ区</v>
          </cell>
        </row>
        <row r="7">
          <cell r="F7" t="str">
            <v>２級地－２</v>
          </cell>
          <cell r="J7" t="str">
            <v>Ⅳ区</v>
          </cell>
        </row>
        <row r="8">
          <cell r="F8" t="str">
            <v>３級地－１</v>
          </cell>
          <cell r="J8" t="str">
            <v>Ⅴ区</v>
          </cell>
        </row>
        <row r="9">
          <cell r="F9" t="str">
            <v>３級地－２</v>
          </cell>
          <cell r="J9" t="str">
            <v>Ⅵ区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入力ﾌｫｰﾑ"/>
      <sheetName val="計算シート"/>
      <sheetName val="CSV取込み"/>
      <sheetName val="一覧"/>
      <sheetName val="加算"/>
      <sheetName val="加算額"/>
      <sheetName val="生活コード"/>
      <sheetName val="その他コード"/>
      <sheetName val="基準額①第１類"/>
      <sheetName val="基準額②第１類"/>
      <sheetName val="逓減率①"/>
      <sheetName val="逓減率②"/>
      <sheetName val="基準額①第２類"/>
      <sheetName val="基準額②第２類"/>
      <sheetName val="平成２５年度人工栄養費"/>
      <sheetName val="平成２５年度入院患者日用品費"/>
      <sheetName val="平成２５年度介護施設入所日常費"/>
      <sheetName val="平成２５年度冬季加算"/>
      <sheetName val="救護施設冬季加算"/>
      <sheetName val="更生施設冬季加算"/>
      <sheetName val="期末一時扶助"/>
      <sheetName val="work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障害（ア）</v>
          </cell>
        </row>
        <row r="3">
          <cell r="C3" t="str">
            <v>障害（イ）</v>
          </cell>
        </row>
        <row r="4">
          <cell r="C4" t="str">
            <v>重度障害</v>
          </cell>
        </row>
        <row r="5">
          <cell r="C5" t="str">
            <v>妊婦６未満</v>
          </cell>
        </row>
        <row r="6">
          <cell r="C6" t="str">
            <v>妊婦６以上</v>
          </cell>
        </row>
        <row r="7">
          <cell r="C7" t="str">
            <v>産婦</v>
          </cell>
        </row>
        <row r="8">
          <cell r="C8" t="str">
            <v>放射（ア）</v>
          </cell>
        </row>
        <row r="9">
          <cell r="C9" t="str">
            <v>放射（イ）</v>
          </cell>
        </row>
        <row r="10">
          <cell r="C10" t="str">
            <v>在宅（ア）</v>
          </cell>
        </row>
        <row r="11">
          <cell r="C11" t="str">
            <v>在宅（イ）</v>
          </cell>
        </row>
        <row r="12">
          <cell r="C12" t="str">
            <v>介護入所者</v>
          </cell>
        </row>
      </sheetData>
      <sheetData sheetId="6"/>
      <sheetData sheetId="7">
        <row r="3">
          <cell r="E3" t="str">
            <v>居宅</v>
          </cell>
        </row>
        <row r="4">
          <cell r="E4" t="str">
            <v>別単</v>
          </cell>
        </row>
        <row r="5">
          <cell r="E5" t="str">
            <v>別同</v>
          </cell>
        </row>
        <row r="6">
          <cell r="E6" t="str">
            <v>義宿</v>
          </cell>
        </row>
        <row r="7">
          <cell r="E7" t="str">
            <v>付添</v>
          </cell>
        </row>
        <row r="8">
          <cell r="E8" t="str">
            <v>人工</v>
          </cell>
        </row>
        <row r="9">
          <cell r="E9" t="str">
            <v>無入</v>
          </cell>
        </row>
        <row r="10">
          <cell r="E10" t="str">
            <v>外泊</v>
          </cell>
        </row>
        <row r="11">
          <cell r="E11" t="str">
            <v>職宿</v>
          </cell>
        </row>
        <row r="12">
          <cell r="E12" t="str">
            <v>盲宿</v>
          </cell>
        </row>
        <row r="13">
          <cell r="E13" t="str">
            <v>肢施</v>
          </cell>
        </row>
        <row r="14">
          <cell r="E14" t="str">
            <v>入院</v>
          </cell>
        </row>
        <row r="15">
          <cell r="E15" t="str">
            <v>施入</v>
          </cell>
        </row>
        <row r="16">
          <cell r="E16" t="str">
            <v>身施</v>
          </cell>
        </row>
        <row r="17">
          <cell r="E17" t="str">
            <v>救護</v>
          </cell>
        </row>
        <row r="18">
          <cell r="E18" t="str">
            <v>更生</v>
          </cell>
        </row>
        <row r="19">
          <cell r="E19" t="str">
            <v>老ホ</v>
          </cell>
        </row>
        <row r="20">
          <cell r="E20" t="str">
            <v>非計</v>
          </cell>
        </row>
        <row r="21">
          <cell r="E21" t="str">
            <v>授産</v>
          </cell>
        </row>
        <row r="22">
          <cell r="E22" t="str">
            <v>介福</v>
          </cell>
        </row>
        <row r="23">
          <cell r="E23" t="str">
            <v>介保</v>
          </cell>
        </row>
        <row r="24">
          <cell r="E24" t="str">
            <v>介医</v>
          </cell>
        </row>
        <row r="25">
          <cell r="E25" t="str">
            <v>短生</v>
          </cell>
        </row>
        <row r="26">
          <cell r="E26" t="str">
            <v>短療</v>
          </cell>
        </row>
        <row r="27">
          <cell r="E27" t="str">
            <v>軽費</v>
          </cell>
        </row>
        <row r="28">
          <cell r="E28" t="str">
            <v>職特</v>
          </cell>
        </row>
        <row r="29">
          <cell r="E29" t="str">
            <v>精有</v>
          </cell>
        </row>
        <row r="30">
          <cell r="E30" t="str">
            <v>精無</v>
          </cell>
        </row>
        <row r="31">
          <cell r="E31" t="str">
            <v>老経</v>
          </cell>
        </row>
      </sheetData>
      <sheetData sheetId="8">
        <row r="4">
          <cell r="F4" t="str">
            <v>１級地－１</v>
          </cell>
          <cell r="J4" t="str">
            <v>Ⅰ区</v>
          </cell>
        </row>
        <row r="5">
          <cell r="F5" t="str">
            <v>１級地－２</v>
          </cell>
          <cell r="J5" t="str">
            <v>Ⅱ区</v>
          </cell>
        </row>
        <row r="6">
          <cell r="F6" t="str">
            <v>２級地－１</v>
          </cell>
          <cell r="J6" t="str">
            <v>Ⅲ区</v>
          </cell>
        </row>
        <row r="7">
          <cell r="F7" t="str">
            <v>２級地－２</v>
          </cell>
          <cell r="J7" t="str">
            <v>Ⅳ区</v>
          </cell>
        </row>
        <row r="8">
          <cell r="F8" t="str">
            <v>３級地－１</v>
          </cell>
          <cell r="J8" t="str">
            <v>Ⅴ区</v>
          </cell>
        </row>
        <row r="9">
          <cell r="F9" t="str">
            <v>３級地－２</v>
          </cell>
          <cell r="J9" t="str">
            <v>Ⅵ区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6"/>
  <sheetViews>
    <sheetView tabSelected="1" view="pageBreakPreview" zoomScale="85" zoomScaleNormal="70" zoomScaleSheetLayoutView="85" zoomScalePageLayoutView="85" workbookViewId="0">
      <selection activeCell="B3" sqref="B3"/>
    </sheetView>
  </sheetViews>
  <sheetFormatPr defaultRowHeight="24" x14ac:dyDescent="0.4"/>
  <cols>
    <col min="1" max="1" width="9" style="70"/>
    <col min="2" max="3" width="15.875" style="43" customWidth="1"/>
    <col min="4" max="8" width="18.875" style="43" customWidth="1"/>
    <col min="9" max="10" width="10" style="70" hidden="1" customWidth="1"/>
    <col min="11" max="20" width="9" style="70" hidden="1" customWidth="1"/>
    <col min="21" max="16384" width="9" style="70"/>
  </cols>
  <sheetData>
    <row r="1" spans="1:20" s="43" customFormat="1" ht="34.5" customHeight="1" x14ac:dyDescent="0.4">
      <c r="A1" s="72" t="s">
        <v>79</v>
      </c>
      <c r="B1" s="72"/>
      <c r="C1" s="72"/>
      <c r="D1" s="72"/>
      <c r="E1" s="72"/>
      <c r="F1" s="72"/>
      <c r="G1" s="72"/>
      <c r="H1" s="72"/>
      <c r="K1" s="46"/>
      <c r="L1" s="47"/>
      <c r="M1" s="47"/>
      <c r="N1" s="47"/>
      <c r="O1" s="47"/>
      <c r="P1" s="47"/>
      <c r="Q1" s="47"/>
      <c r="R1" s="47"/>
      <c r="S1" s="47"/>
      <c r="T1" s="47"/>
    </row>
    <row r="2" spans="1:20" s="43" customFormat="1" ht="40.5" customHeight="1" x14ac:dyDescent="0.4">
      <c r="A2" s="41" t="s">
        <v>75</v>
      </c>
      <c r="B2" s="73" t="s">
        <v>80</v>
      </c>
      <c r="C2" s="41" t="s">
        <v>81</v>
      </c>
      <c r="D2" s="41" t="s">
        <v>82</v>
      </c>
      <c r="E2" s="41" t="s">
        <v>83</v>
      </c>
      <c r="F2" s="41" t="s">
        <v>84</v>
      </c>
      <c r="G2" s="41" t="s">
        <v>85</v>
      </c>
      <c r="H2" s="41" t="s">
        <v>3</v>
      </c>
      <c r="I2" s="50"/>
      <c r="J2" s="51" t="s">
        <v>74</v>
      </c>
      <c r="K2" s="49" t="s">
        <v>61</v>
      </c>
      <c r="L2" s="52" t="s">
        <v>0</v>
      </c>
      <c r="M2" s="53"/>
      <c r="N2" s="52" t="s">
        <v>1</v>
      </c>
      <c r="O2" s="53"/>
      <c r="P2" s="52" t="s">
        <v>55</v>
      </c>
      <c r="Q2" s="53"/>
      <c r="R2" s="53"/>
      <c r="S2" s="53"/>
      <c r="T2" s="54" t="s">
        <v>2</v>
      </c>
    </row>
    <row r="3" spans="1:20" s="43" customFormat="1" ht="18" customHeight="1" x14ac:dyDescent="0.4">
      <c r="A3" s="48">
        <v>1</v>
      </c>
      <c r="B3" s="74"/>
      <c r="C3" s="57" t="str">
        <f>IF(B3="","",DATEDIF(B3,$J$15,"Y"))</f>
        <v/>
      </c>
      <c r="D3" s="75"/>
      <c r="E3" s="76"/>
      <c r="F3" s="76"/>
      <c r="G3" s="76"/>
      <c r="H3" s="57"/>
      <c r="I3" s="53" t="str">
        <f>IF(B3="","",DATEDIF(B3,$J$16,"Y"))</f>
        <v/>
      </c>
      <c r="J3" s="53" t="str">
        <f>IF(I3="","",VLOOKUP(I3,$I$28:$J$36,2,FALSE))</f>
        <v/>
      </c>
      <c r="K3" s="53" t="s">
        <v>4</v>
      </c>
      <c r="L3" s="55">
        <f>COUNTIF(C3:C10, "&gt;=0") - COUNTIF(C3:C10, "&gt;2")</f>
        <v>0</v>
      </c>
      <c r="M3" s="56" t="str">
        <f>IF(L3=0,"",VLOOKUP(L3,参照先!B2:D7,3,FALSE))</f>
        <v/>
      </c>
      <c r="N3" s="49">
        <f>L11</f>
        <v>0</v>
      </c>
      <c r="O3" s="54" t="s">
        <v>56</v>
      </c>
      <c r="P3" s="49">
        <f>SUM(COUNTIF(J3:J10,{"小学1年","小学2年","小学3年","小学4年","小学5年","小学6年"}))</f>
        <v>0</v>
      </c>
      <c r="Q3" s="54" t="s">
        <v>57</v>
      </c>
      <c r="R3" s="49">
        <f>SUM(COUNTIF(J3:J10,{"中学1年","中学2年","中学3年"}))</f>
        <v>0</v>
      </c>
      <c r="S3" s="54" t="s">
        <v>58</v>
      </c>
      <c r="T3" s="54" t="s">
        <v>59</v>
      </c>
    </row>
    <row r="4" spans="1:20" s="43" customFormat="1" ht="18" customHeight="1" x14ac:dyDescent="0.4">
      <c r="A4" s="48">
        <v>2</v>
      </c>
      <c r="B4" s="74"/>
      <c r="C4" s="57" t="str">
        <f>IF(B4="","",DATEDIF(B4,$J$15,"Y"))</f>
        <v/>
      </c>
      <c r="D4" s="75"/>
      <c r="E4" s="76"/>
      <c r="F4" s="76"/>
      <c r="G4" s="76"/>
      <c r="H4" s="57"/>
      <c r="I4" s="53" t="str">
        <f>IF(B4="","",DATEDIF(B4,$J$16,"Y"))</f>
        <v/>
      </c>
      <c r="J4" s="53" t="str">
        <f t="shared" ref="J4:J10" si="0">IF(I4="","",VLOOKUP(I4,$I$28:$J$36,2,FALSE))</f>
        <v/>
      </c>
      <c r="K4" s="53" t="s">
        <v>17</v>
      </c>
      <c r="L4" s="55">
        <f>COUNTIF(C3:C10, "&gt;=3") - COUNTIF(C3:C10, "&gt;5")</f>
        <v>0</v>
      </c>
      <c r="M4" s="56" t="str">
        <f>IF(L4=0,"",VLOOKUP(L4,参照先!B8:D13,3,FALSE))</f>
        <v/>
      </c>
      <c r="N4" s="49"/>
      <c r="O4" s="54"/>
      <c r="P4" s="49"/>
      <c r="Q4" s="54"/>
      <c r="R4" s="49"/>
      <c r="S4" s="54"/>
      <c r="T4" s="54"/>
    </row>
    <row r="5" spans="1:20" s="43" customFormat="1" ht="18" customHeight="1" x14ac:dyDescent="0.4">
      <c r="A5" s="48">
        <v>3</v>
      </c>
      <c r="B5" s="74"/>
      <c r="C5" s="57" t="str">
        <f>IF(B5="","",DATEDIF(B5,$J$15,"Y"))</f>
        <v/>
      </c>
      <c r="D5" s="75"/>
      <c r="E5" s="76"/>
      <c r="F5" s="76"/>
      <c r="G5" s="76"/>
      <c r="H5" s="57"/>
      <c r="I5" s="53" t="str">
        <f>IF(B5="","",DATEDIF(B5,$J$16,"Y"))</f>
        <v/>
      </c>
      <c r="J5" s="53" t="str">
        <f t="shared" si="0"/>
        <v/>
      </c>
      <c r="K5" s="53" t="s">
        <v>5</v>
      </c>
      <c r="L5" s="55">
        <f>COUNTIF(C3:C10, "&gt;=6") - COUNTIF(C3:C10, "&gt;11")</f>
        <v>0</v>
      </c>
      <c r="M5" s="56" t="str">
        <f>IF(L5=0,"",VLOOKUP(L5,参照先!B14:D19,3,FALSE))</f>
        <v/>
      </c>
      <c r="N5" s="49"/>
      <c r="O5" s="54"/>
      <c r="P5" s="49"/>
      <c r="Q5" s="54"/>
      <c r="R5" s="49"/>
      <c r="S5" s="54"/>
      <c r="T5" s="54"/>
    </row>
    <row r="6" spans="1:20" s="43" customFormat="1" ht="18" customHeight="1" x14ac:dyDescent="0.4">
      <c r="A6" s="48">
        <v>4</v>
      </c>
      <c r="B6" s="74"/>
      <c r="C6" s="57" t="str">
        <f>IF(B6="","",DATEDIF(B6,$J$15,"Y"))</f>
        <v/>
      </c>
      <c r="D6" s="75"/>
      <c r="E6" s="76"/>
      <c r="F6" s="76"/>
      <c r="G6" s="76"/>
      <c r="H6" s="57"/>
      <c r="I6" s="53" t="str">
        <f>IF(B6="","",DATEDIF(B6,$J$16,"Y"))</f>
        <v/>
      </c>
      <c r="J6" s="53" t="str">
        <f t="shared" si="0"/>
        <v/>
      </c>
      <c r="K6" s="53" t="s">
        <v>6</v>
      </c>
      <c r="L6" s="55">
        <f>COUNTIF(C3:C10, "&gt;=12") - COUNTIF(C3:C10, "&gt;19")</f>
        <v>0</v>
      </c>
      <c r="M6" s="56" t="str">
        <f>IF(L6=0,"",VLOOKUP(L6,参照先!B20:D25,3,FALSE))</f>
        <v/>
      </c>
      <c r="N6" s="49"/>
      <c r="O6" s="54"/>
      <c r="P6" s="49"/>
      <c r="Q6" s="54"/>
      <c r="R6" s="49"/>
      <c r="S6" s="54"/>
      <c r="T6" s="54"/>
    </row>
    <row r="7" spans="1:20" s="43" customFormat="1" ht="18" customHeight="1" x14ac:dyDescent="0.4">
      <c r="A7" s="48">
        <v>5</v>
      </c>
      <c r="B7" s="74"/>
      <c r="C7" s="57" t="str">
        <f>IF(B7="","",DATEDIF(B7,$J$15,"Y"))</f>
        <v/>
      </c>
      <c r="D7" s="75"/>
      <c r="E7" s="76"/>
      <c r="F7" s="76"/>
      <c r="G7" s="76"/>
      <c r="H7" s="57"/>
      <c r="I7" s="53" t="str">
        <f>IF(B7="","",DATEDIF(B7,$J$16,"Y"))</f>
        <v/>
      </c>
      <c r="J7" s="53" t="str">
        <f t="shared" si="0"/>
        <v/>
      </c>
      <c r="K7" s="53" t="s">
        <v>7</v>
      </c>
      <c r="L7" s="55">
        <f>COUNTIF(C3:C10, "&gt;=20") - COUNTIF(C3:C10, "&gt;40")</f>
        <v>0</v>
      </c>
      <c r="M7" s="56" t="str">
        <f>IF(L7=0,"",VLOOKUP(L7,参照先!B26:D31,3,FALSE))</f>
        <v/>
      </c>
      <c r="N7" s="49"/>
      <c r="O7" s="54"/>
      <c r="P7" s="49"/>
      <c r="Q7" s="54"/>
      <c r="R7" s="49"/>
      <c r="S7" s="54"/>
      <c r="T7" s="54"/>
    </row>
    <row r="8" spans="1:20" s="43" customFormat="1" ht="18" customHeight="1" x14ac:dyDescent="0.4">
      <c r="A8" s="48">
        <v>6</v>
      </c>
      <c r="B8" s="74"/>
      <c r="C8" s="57" t="str">
        <f>IF(B8="","",DATEDIF(B8,$J$15,"Y"))</f>
        <v/>
      </c>
      <c r="D8" s="75"/>
      <c r="E8" s="76"/>
      <c r="F8" s="76"/>
      <c r="G8" s="76"/>
      <c r="H8" s="57"/>
      <c r="I8" s="53" t="str">
        <f>IF(B8="","",DATEDIF(B8,$J$16,"Y"))</f>
        <v/>
      </c>
      <c r="J8" s="53" t="str">
        <f t="shared" si="0"/>
        <v/>
      </c>
      <c r="K8" s="53" t="s">
        <v>18</v>
      </c>
      <c r="L8" s="55">
        <f>COUNTIF(C3:C10, "&gt;=41") - COUNTIF(C3:C10, "&gt;59")</f>
        <v>0</v>
      </c>
      <c r="M8" s="56" t="str">
        <f>IF(L8=0,"",VLOOKUP(L8,参照先!B32:D37,3,FALSE))</f>
        <v/>
      </c>
      <c r="N8" s="49"/>
      <c r="O8" s="54"/>
      <c r="P8" s="49"/>
      <c r="Q8" s="54"/>
      <c r="R8" s="49"/>
      <c r="S8" s="54"/>
      <c r="T8" s="54"/>
    </row>
    <row r="9" spans="1:20" s="43" customFormat="1" ht="18" customHeight="1" x14ac:dyDescent="0.4">
      <c r="A9" s="48">
        <v>7</v>
      </c>
      <c r="B9" s="74"/>
      <c r="C9" s="57" t="str">
        <f>IF(B9="","",DATEDIF(B9,$J$15,"Y"))</f>
        <v/>
      </c>
      <c r="D9" s="75"/>
      <c r="E9" s="76"/>
      <c r="F9" s="76"/>
      <c r="G9" s="76"/>
      <c r="H9" s="57"/>
      <c r="I9" s="53" t="str">
        <f>IF(B9="","",DATEDIF(B9,$J$16,"Y"))</f>
        <v/>
      </c>
      <c r="J9" s="53" t="str">
        <f t="shared" si="0"/>
        <v/>
      </c>
      <c r="K9" s="53" t="s">
        <v>8</v>
      </c>
      <c r="L9" s="55">
        <f>COUNTIF(C3:C10, "&gt;=60") - COUNTIF(C3:C10, "&gt;69")</f>
        <v>0</v>
      </c>
      <c r="M9" s="56" t="str">
        <f>IF(L9=0,"",VLOOKUP(L9,参照先!B38:D43,3,FALSE))</f>
        <v/>
      </c>
      <c r="N9" s="49"/>
      <c r="O9" s="54"/>
      <c r="P9" s="49"/>
      <c r="Q9" s="54"/>
      <c r="R9" s="49"/>
      <c r="S9" s="54"/>
      <c r="T9" s="54"/>
    </row>
    <row r="10" spans="1:20" s="43" customFormat="1" ht="18" customHeight="1" x14ac:dyDescent="0.4">
      <c r="A10" s="48">
        <v>8</v>
      </c>
      <c r="B10" s="74"/>
      <c r="C10" s="57" t="str">
        <f>IF(B10="","",DATEDIF(B10,$J$15,"Y"))</f>
        <v/>
      </c>
      <c r="D10" s="75"/>
      <c r="E10" s="76"/>
      <c r="F10" s="76"/>
      <c r="G10" s="76"/>
      <c r="H10" s="57"/>
      <c r="I10" s="53" t="str">
        <f>IF(B10="","",DATEDIF(B10,$J$16,"Y"))</f>
        <v/>
      </c>
      <c r="J10" s="53" t="str">
        <f t="shared" si="0"/>
        <v/>
      </c>
      <c r="K10" s="53" t="s">
        <v>9</v>
      </c>
      <c r="L10" s="55">
        <f>COUNTIF(C3:C10, "&gt;=70")</f>
        <v>0</v>
      </c>
      <c r="M10" s="56" t="str">
        <f>IF(L10=0,"",VLOOKUP(L10,参照先!B44:D49,3,FALSE))</f>
        <v/>
      </c>
      <c r="N10" s="49"/>
      <c r="O10" s="54"/>
      <c r="P10" s="49"/>
      <c r="Q10" s="54"/>
      <c r="R10" s="49"/>
      <c r="S10" s="54"/>
      <c r="T10" s="54"/>
    </row>
    <row r="11" spans="1:20" s="43" customFormat="1" ht="23.25" customHeight="1" x14ac:dyDescent="0.4">
      <c r="A11" s="49"/>
      <c r="B11" s="57"/>
      <c r="C11" s="57">
        <f>COUNTA(B3:B10)</f>
        <v>0</v>
      </c>
      <c r="D11" s="57">
        <f>SUM(D3:D10)</f>
        <v>0</v>
      </c>
      <c r="E11" s="57">
        <f t="shared" ref="E11:G11" si="1">SUM(E3:E10)</f>
        <v>0</v>
      </c>
      <c r="F11" s="57">
        <f t="shared" si="1"/>
        <v>0</v>
      </c>
      <c r="G11" s="57">
        <f t="shared" si="1"/>
        <v>0</v>
      </c>
      <c r="H11" s="77">
        <f>D11-E11-F11-G11</f>
        <v>0</v>
      </c>
      <c r="I11" s="53"/>
      <c r="J11" s="53"/>
      <c r="K11" s="53" t="s">
        <v>10</v>
      </c>
      <c r="L11" s="49">
        <f>SUM(L3:L10)</f>
        <v>0</v>
      </c>
      <c r="M11" s="57">
        <f>SUM(M3:M10)</f>
        <v>0</v>
      </c>
      <c r="N11" s="55"/>
      <c r="O11" s="57">
        <f>IF(N3=0,0,VLOOKUP(N3,参照先!B50:D59,3,FALSE))</f>
        <v>0</v>
      </c>
      <c r="P11" s="55"/>
      <c r="Q11" s="57">
        <f>IF(P3=0,0,VLOOKUP(P3,参照先!B80:D84,3,FALSE))</f>
        <v>0</v>
      </c>
      <c r="R11" s="55"/>
      <c r="S11" s="57">
        <f>IF(R3=0,0,VLOOKUP(R3,参照先!B85:D89,3,FALSE))</f>
        <v>0</v>
      </c>
      <c r="T11" s="57">
        <v>13000</v>
      </c>
    </row>
    <row r="12" spans="1:20" s="43" customFormat="1" ht="6.75" customHeight="1" x14ac:dyDescent="0.4">
      <c r="M12" s="58"/>
      <c r="N12" s="52" t="s">
        <v>11</v>
      </c>
      <c r="O12" s="42">
        <f>O11*12*1.3</f>
        <v>0</v>
      </c>
      <c r="P12" s="57" t="s">
        <v>12</v>
      </c>
      <c r="Q12" s="42">
        <f>Q11*1.3</f>
        <v>0</v>
      </c>
      <c r="R12" s="57" t="s">
        <v>12</v>
      </c>
      <c r="S12" s="42">
        <f>S11*1.3</f>
        <v>0</v>
      </c>
      <c r="T12" s="42">
        <f>T11*12*1.3</f>
        <v>202800</v>
      </c>
    </row>
    <row r="13" spans="1:20" s="43" customFormat="1" ht="42" customHeight="1" x14ac:dyDescent="0.4">
      <c r="A13" s="65" t="s">
        <v>86</v>
      </c>
      <c r="B13" s="65"/>
      <c r="C13" s="65"/>
      <c r="D13" s="71">
        <f>ROUNDUP(SUM(M14+O12+Q12+S12+T12),-1)</f>
        <v>202800</v>
      </c>
      <c r="E13" s="66" t="s">
        <v>87</v>
      </c>
      <c r="F13" s="67"/>
      <c r="G13" s="67"/>
      <c r="H13" s="67"/>
      <c r="I13" s="53"/>
      <c r="J13" s="53"/>
      <c r="K13" s="53"/>
      <c r="L13" s="53"/>
      <c r="M13" s="60">
        <f>IF(L11=1,M11*1,IF(L11=2,M11*0.885,IF(L11=3,M11*0.835,IF(L11=4,M11*0.7675,IF(L11=5,M11*0.714,IF(L11=6,M11*0.701,IF(L11=7,M11*0.6865,IF(L11=8,M11*0.6745,M11*0.6645))))))))</f>
        <v>0</v>
      </c>
      <c r="O13" s="58" t="s">
        <v>13</v>
      </c>
      <c r="Q13" s="58" t="s">
        <v>14</v>
      </c>
      <c r="S13" s="58" t="s">
        <v>15</v>
      </c>
      <c r="T13" s="58" t="s">
        <v>16</v>
      </c>
    </row>
    <row r="14" spans="1:20" s="43" customFormat="1" ht="42" customHeight="1" x14ac:dyDescent="0.4">
      <c r="A14" s="65" t="s">
        <v>76</v>
      </c>
      <c r="B14" s="65"/>
      <c r="C14" s="65"/>
      <c r="D14" s="71">
        <f>H11</f>
        <v>0</v>
      </c>
      <c r="E14" s="68"/>
      <c r="F14" s="67"/>
      <c r="G14" s="67"/>
      <c r="H14" s="67"/>
      <c r="I14" s="53"/>
      <c r="J14" s="53"/>
      <c r="K14" s="53"/>
      <c r="L14" s="53"/>
      <c r="M14" s="61">
        <f>ROUNDDOWN(M13,0)</f>
        <v>0</v>
      </c>
      <c r="N14" s="53" t="s">
        <v>63</v>
      </c>
      <c r="O14" s="53"/>
      <c r="Q14" s="62"/>
      <c r="R14" s="62"/>
      <c r="S14" s="43" t="s">
        <v>64</v>
      </c>
    </row>
    <row r="15" spans="1:20" s="43" customFormat="1" ht="42" customHeight="1" x14ac:dyDescent="0.4">
      <c r="A15" s="65" t="s">
        <v>77</v>
      </c>
      <c r="B15" s="65"/>
      <c r="C15" s="65"/>
      <c r="D15" s="71" t="str">
        <f>IF(D16="却下",(D14-D13),"")</f>
        <v/>
      </c>
      <c r="E15" s="68"/>
      <c r="F15" s="67"/>
      <c r="G15" s="67"/>
      <c r="H15" s="67"/>
      <c r="I15" s="44">
        <f ca="1">IF(MONTH(TODAY())&lt;=3, YEAR(TODAY())-2, YEAR(TODAY())-1)</f>
        <v>2020</v>
      </c>
      <c r="J15" s="45" t="str">
        <f ca="1">I15&amp;"/12/31"</f>
        <v>2020/12/31</v>
      </c>
      <c r="K15" s="59"/>
      <c r="L15" s="63"/>
      <c r="M15" s="58" t="s">
        <v>19</v>
      </c>
      <c r="N15" s="53" t="s">
        <v>62</v>
      </c>
      <c r="O15" s="53"/>
      <c r="Q15" s="64"/>
      <c r="R15" s="64"/>
    </row>
    <row r="16" spans="1:20" ht="42" customHeight="1" x14ac:dyDescent="0.4">
      <c r="A16" s="69" t="s">
        <v>78</v>
      </c>
      <c r="B16" s="69"/>
      <c r="C16" s="69"/>
      <c r="D16" s="78" t="str">
        <f>IF(D13&gt;=D14,"認定","却下")</f>
        <v>認定</v>
      </c>
      <c r="E16" s="68"/>
      <c r="F16" s="67"/>
      <c r="G16" s="67"/>
      <c r="H16" s="67"/>
      <c r="I16" s="44">
        <f ca="1">IF(MONTH(TODAY())&lt;=3, YEAR(TODAY())-2, YEAR(TODAY())-1)</f>
        <v>2020</v>
      </c>
      <c r="J16" s="46" t="str">
        <f ca="1">I16&amp;"/4/1"</f>
        <v>2020/4/1</v>
      </c>
      <c r="K16" s="43"/>
      <c r="L16" s="43"/>
      <c r="M16" s="58"/>
      <c r="N16" s="53" t="s">
        <v>60</v>
      </c>
      <c r="O16" s="53"/>
      <c r="Q16" s="64"/>
      <c r="R16" s="64"/>
      <c r="S16" s="43"/>
      <c r="T16" s="43"/>
    </row>
    <row r="28" spans="9:10" x14ac:dyDescent="0.4">
      <c r="I28" s="43">
        <v>6</v>
      </c>
      <c r="J28" s="43" t="s">
        <v>65</v>
      </c>
    </row>
    <row r="29" spans="9:10" x14ac:dyDescent="0.4">
      <c r="I29" s="43">
        <v>7</v>
      </c>
      <c r="J29" s="43" t="s">
        <v>66</v>
      </c>
    </row>
    <row r="30" spans="9:10" x14ac:dyDescent="0.4">
      <c r="I30" s="43">
        <v>8</v>
      </c>
      <c r="J30" s="43" t="s">
        <v>67</v>
      </c>
    </row>
    <row r="31" spans="9:10" x14ac:dyDescent="0.4">
      <c r="I31" s="43">
        <v>9</v>
      </c>
      <c r="J31" s="43" t="s">
        <v>68</v>
      </c>
    </row>
    <row r="32" spans="9:10" x14ac:dyDescent="0.4">
      <c r="I32" s="43">
        <v>10</v>
      </c>
      <c r="J32" s="43" t="s">
        <v>69</v>
      </c>
    </row>
    <row r="33" spans="9:10" x14ac:dyDescent="0.4">
      <c r="I33" s="43">
        <v>11</v>
      </c>
      <c r="J33" s="43" t="s">
        <v>70</v>
      </c>
    </row>
    <row r="34" spans="9:10" x14ac:dyDescent="0.4">
      <c r="I34" s="70">
        <v>12</v>
      </c>
      <c r="J34" s="70" t="s">
        <v>71</v>
      </c>
    </row>
    <row r="35" spans="9:10" x14ac:dyDescent="0.4">
      <c r="I35" s="70">
        <v>13</v>
      </c>
      <c r="J35" s="70" t="s">
        <v>72</v>
      </c>
    </row>
    <row r="36" spans="9:10" x14ac:dyDescent="0.4">
      <c r="I36" s="70">
        <v>14</v>
      </c>
      <c r="J36" s="70" t="s">
        <v>73</v>
      </c>
    </row>
  </sheetData>
  <sheetProtection sheet="1" selectLockedCells="1"/>
  <mergeCells count="6">
    <mergeCell ref="A1:H1"/>
    <mergeCell ref="A13:C13"/>
    <mergeCell ref="A14:C14"/>
    <mergeCell ref="A15:C15"/>
    <mergeCell ref="A16:C16"/>
    <mergeCell ref="E13:H16"/>
  </mergeCells>
  <phoneticPr fontId="1"/>
  <conditionalFormatting sqref="D16">
    <cfRule type="expression" dxfId="0" priority="3">
      <formula>D13&lt;D14</formula>
    </cfRule>
  </conditionalFormatting>
  <dataValidations count="1">
    <dataValidation imeMode="halfAlpha" allowBlank="1" showInputMessage="1" showErrorMessage="1" sqref="D3:G10 B3:B10"/>
  </dataValidations>
  <pageMargins left="0.7" right="0.7" top="1.0575000000000001" bottom="0.75" header="0.61499999999999999" footer="0.3"/>
  <pageSetup paperSize="9" scale="72" orientation="landscape" r:id="rId1"/>
  <headerFooter>
    <oddHeader>&amp;C&amp;16就学援助所得判定用計算表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90"/>
  <sheetViews>
    <sheetView view="pageBreakPreview" zoomScaleNormal="100" zoomScaleSheetLayoutView="100" workbookViewId="0">
      <selection activeCell="E2" sqref="E2:E49"/>
    </sheetView>
  </sheetViews>
  <sheetFormatPr defaultRowHeight="13.5" x14ac:dyDescent="0.15"/>
  <cols>
    <col min="1" max="1" width="9.125" style="5" customWidth="1"/>
    <col min="2" max="2" width="9.875" style="23" customWidth="1"/>
    <col min="3" max="3" width="19.25" style="5" customWidth="1"/>
    <col min="4" max="4" width="13.875" style="19" customWidth="1"/>
    <col min="5" max="5" width="43.5" style="5" customWidth="1"/>
    <col min="6" max="256" width="9" style="5"/>
    <col min="257" max="257" width="9.125" style="5" customWidth="1"/>
    <col min="258" max="258" width="9.875" style="5" customWidth="1"/>
    <col min="259" max="259" width="19.25" style="5" customWidth="1"/>
    <col min="260" max="260" width="13.875" style="5" customWidth="1"/>
    <col min="261" max="261" width="43.5" style="5" customWidth="1"/>
    <col min="262" max="512" width="9" style="5"/>
    <col min="513" max="513" width="9.125" style="5" customWidth="1"/>
    <col min="514" max="514" width="9.875" style="5" customWidth="1"/>
    <col min="515" max="515" width="19.25" style="5" customWidth="1"/>
    <col min="516" max="516" width="13.875" style="5" customWidth="1"/>
    <col min="517" max="517" width="43.5" style="5" customWidth="1"/>
    <col min="518" max="768" width="9" style="5"/>
    <col min="769" max="769" width="9.125" style="5" customWidth="1"/>
    <col min="770" max="770" width="9.875" style="5" customWidth="1"/>
    <col min="771" max="771" width="19.25" style="5" customWidth="1"/>
    <col min="772" max="772" width="13.875" style="5" customWidth="1"/>
    <col min="773" max="773" width="43.5" style="5" customWidth="1"/>
    <col min="774" max="1024" width="9" style="5"/>
    <col min="1025" max="1025" width="9.125" style="5" customWidth="1"/>
    <col min="1026" max="1026" width="9.875" style="5" customWidth="1"/>
    <col min="1027" max="1027" width="19.25" style="5" customWidth="1"/>
    <col min="1028" max="1028" width="13.875" style="5" customWidth="1"/>
    <col min="1029" max="1029" width="43.5" style="5" customWidth="1"/>
    <col min="1030" max="1280" width="9" style="5"/>
    <col min="1281" max="1281" width="9.125" style="5" customWidth="1"/>
    <col min="1282" max="1282" width="9.875" style="5" customWidth="1"/>
    <col min="1283" max="1283" width="19.25" style="5" customWidth="1"/>
    <col min="1284" max="1284" width="13.875" style="5" customWidth="1"/>
    <col min="1285" max="1285" width="43.5" style="5" customWidth="1"/>
    <col min="1286" max="1536" width="9" style="5"/>
    <col min="1537" max="1537" width="9.125" style="5" customWidth="1"/>
    <col min="1538" max="1538" width="9.875" style="5" customWidth="1"/>
    <col min="1539" max="1539" width="19.25" style="5" customWidth="1"/>
    <col min="1540" max="1540" width="13.875" style="5" customWidth="1"/>
    <col min="1541" max="1541" width="43.5" style="5" customWidth="1"/>
    <col min="1542" max="1792" width="9" style="5"/>
    <col min="1793" max="1793" width="9.125" style="5" customWidth="1"/>
    <col min="1794" max="1794" width="9.875" style="5" customWidth="1"/>
    <col min="1795" max="1795" width="19.25" style="5" customWidth="1"/>
    <col min="1796" max="1796" width="13.875" style="5" customWidth="1"/>
    <col min="1797" max="1797" width="43.5" style="5" customWidth="1"/>
    <col min="1798" max="2048" width="9" style="5"/>
    <col min="2049" max="2049" width="9.125" style="5" customWidth="1"/>
    <col min="2050" max="2050" width="9.875" style="5" customWidth="1"/>
    <col min="2051" max="2051" width="19.25" style="5" customWidth="1"/>
    <col min="2052" max="2052" width="13.875" style="5" customWidth="1"/>
    <col min="2053" max="2053" width="43.5" style="5" customWidth="1"/>
    <col min="2054" max="2304" width="9" style="5"/>
    <col min="2305" max="2305" width="9.125" style="5" customWidth="1"/>
    <col min="2306" max="2306" width="9.875" style="5" customWidth="1"/>
    <col min="2307" max="2307" width="19.25" style="5" customWidth="1"/>
    <col min="2308" max="2308" width="13.875" style="5" customWidth="1"/>
    <col min="2309" max="2309" width="43.5" style="5" customWidth="1"/>
    <col min="2310" max="2560" width="9" style="5"/>
    <col min="2561" max="2561" width="9.125" style="5" customWidth="1"/>
    <col min="2562" max="2562" width="9.875" style="5" customWidth="1"/>
    <col min="2563" max="2563" width="19.25" style="5" customWidth="1"/>
    <col min="2564" max="2564" width="13.875" style="5" customWidth="1"/>
    <col min="2565" max="2565" width="43.5" style="5" customWidth="1"/>
    <col min="2566" max="2816" width="9" style="5"/>
    <col min="2817" max="2817" width="9.125" style="5" customWidth="1"/>
    <col min="2818" max="2818" width="9.875" style="5" customWidth="1"/>
    <col min="2819" max="2819" width="19.25" style="5" customWidth="1"/>
    <col min="2820" max="2820" width="13.875" style="5" customWidth="1"/>
    <col min="2821" max="2821" width="43.5" style="5" customWidth="1"/>
    <col min="2822" max="3072" width="9" style="5"/>
    <col min="3073" max="3073" width="9.125" style="5" customWidth="1"/>
    <col min="3074" max="3074" width="9.875" style="5" customWidth="1"/>
    <col min="3075" max="3075" width="19.25" style="5" customWidth="1"/>
    <col min="3076" max="3076" width="13.875" style="5" customWidth="1"/>
    <col min="3077" max="3077" width="43.5" style="5" customWidth="1"/>
    <col min="3078" max="3328" width="9" style="5"/>
    <col min="3329" max="3329" width="9.125" style="5" customWidth="1"/>
    <col min="3330" max="3330" width="9.875" style="5" customWidth="1"/>
    <col min="3331" max="3331" width="19.25" style="5" customWidth="1"/>
    <col min="3332" max="3332" width="13.875" style="5" customWidth="1"/>
    <col min="3333" max="3333" width="43.5" style="5" customWidth="1"/>
    <col min="3334" max="3584" width="9" style="5"/>
    <col min="3585" max="3585" width="9.125" style="5" customWidth="1"/>
    <col min="3586" max="3586" width="9.875" style="5" customWidth="1"/>
    <col min="3587" max="3587" width="19.25" style="5" customWidth="1"/>
    <col min="3588" max="3588" width="13.875" style="5" customWidth="1"/>
    <col min="3589" max="3589" width="43.5" style="5" customWidth="1"/>
    <col min="3590" max="3840" width="9" style="5"/>
    <col min="3841" max="3841" width="9.125" style="5" customWidth="1"/>
    <col min="3842" max="3842" width="9.875" style="5" customWidth="1"/>
    <col min="3843" max="3843" width="19.25" style="5" customWidth="1"/>
    <col min="3844" max="3844" width="13.875" style="5" customWidth="1"/>
    <col min="3845" max="3845" width="43.5" style="5" customWidth="1"/>
    <col min="3846" max="4096" width="9" style="5"/>
    <col min="4097" max="4097" width="9.125" style="5" customWidth="1"/>
    <col min="4098" max="4098" width="9.875" style="5" customWidth="1"/>
    <col min="4099" max="4099" width="19.25" style="5" customWidth="1"/>
    <col min="4100" max="4100" width="13.875" style="5" customWidth="1"/>
    <col min="4101" max="4101" width="43.5" style="5" customWidth="1"/>
    <col min="4102" max="4352" width="9" style="5"/>
    <col min="4353" max="4353" width="9.125" style="5" customWidth="1"/>
    <col min="4354" max="4354" width="9.875" style="5" customWidth="1"/>
    <col min="4355" max="4355" width="19.25" style="5" customWidth="1"/>
    <col min="4356" max="4356" width="13.875" style="5" customWidth="1"/>
    <col min="4357" max="4357" width="43.5" style="5" customWidth="1"/>
    <col min="4358" max="4608" width="9" style="5"/>
    <col min="4609" max="4609" width="9.125" style="5" customWidth="1"/>
    <col min="4610" max="4610" width="9.875" style="5" customWidth="1"/>
    <col min="4611" max="4611" width="19.25" style="5" customWidth="1"/>
    <col min="4612" max="4612" width="13.875" style="5" customWidth="1"/>
    <col min="4613" max="4613" width="43.5" style="5" customWidth="1"/>
    <col min="4614" max="4864" width="9" style="5"/>
    <col min="4865" max="4865" width="9.125" style="5" customWidth="1"/>
    <col min="4866" max="4866" width="9.875" style="5" customWidth="1"/>
    <col min="4867" max="4867" width="19.25" style="5" customWidth="1"/>
    <col min="4868" max="4868" width="13.875" style="5" customWidth="1"/>
    <col min="4869" max="4869" width="43.5" style="5" customWidth="1"/>
    <col min="4870" max="5120" width="9" style="5"/>
    <col min="5121" max="5121" width="9.125" style="5" customWidth="1"/>
    <col min="5122" max="5122" width="9.875" style="5" customWidth="1"/>
    <col min="5123" max="5123" width="19.25" style="5" customWidth="1"/>
    <col min="5124" max="5124" width="13.875" style="5" customWidth="1"/>
    <col min="5125" max="5125" width="43.5" style="5" customWidth="1"/>
    <col min="5126" max="5376" width="9" style="5"/>
    <col min="5377" max="5377" width="9.125" style="5" customWidth="1"/>
    <col min="5378" max="5378" width="9.875" style="5" customWidth="1"/>
    <col min="5379" max="5379" width="19.25" style="5" customWidth="1"/>
    <col min="5380" max="5380" width="13.875" style="5" customWidth="1"/>
    <col min="5381" max="5381" width="43.5" style="5" customWidth="1"/>
    <col min="5382" max="5632" width="9" style="5"/>
    <col min="5633" max="5633" width="9.125" style="5" customWidth="1"/>
    <col min="5634" max="5634" width="9.875" style="5" customWidth="1"/>
    <col min="5635" max="5635" width="19.25" style="5" customWidth="1"/>
    <col min="5636" max="5636" width="13.875" style="5" customWidth="1"/>
    <col min="5637" max="5637" width="43.5" style="5" customWidth="1"/>
    <col min="5638" max="5888" width="9" style="5"/>
    <col min="5889" max="5889" width="9.125" style="5" customWidth="1"/>
    <col min="5890" max="5890" width="9.875" style="5" customWidth="1"/>
    <col min="5891" max="5891" width="19.25" style="5" customWidth="1"/>
    <col min="5892" max="5892" width="13.875" style="5" customWidth="1"/>
    <col min="5893" max="5893" width="43.5" style="5" customWidth="1"/>
    <col min="5894" max="6144" width="9" style="5"/>
    <col min="6145" max="6145" width="9.125" style="5" customWidth="1"/>
    <col min="6146" max="6146" width="9.875" style="5" customWidth="1"/>
    <col min="6147" max="6147" width="19.25" style="5" customWidth="1"/>
    <col min="6148" max="6148" width="13.875" style="5" customWidth="1"/>
    <col min="6149" max="6149" width="43.5" style="5" customWidth="1"/>
    <col min="6150" max="6400" width="9" style="5"/>
    <col min="6401" max="6401" width="9.125" style="5" customWidth="1"/>
    <col min="6402" max="6402" width="9.875" style="5" customWidth="1"/>
    <col min="6403" max="6403" width="19.25" style="5" customWidth="1"/>
    <col min="6404" max="6404" width="13.875" style="5" customWidth="1"/>
    <col min="6405" max="6405" width="43.5" style="5" customWidth="1"/>
    <col min="6406" max="6656" width="9" style="5"/>
    <col min="6657" max="6657" width="9.125" style="5" customWidth="1"/>
    <col min="6658" max="6658" width="9.875" style="5" customWidth="1"/>
    <col min="6659" max="6659" width="19.25" style="5" customWidth="1"/>
    <col min="6660" max="6660" width="13.875" style="5" customWidth="1"/>
    <col min="6661" max="6661" width="43.5" style="5" customWidth="1"/>
    <col min="6662" max="6912" width="9" style="5"/>
    <col min="6913" max="6913" width="9.125" style="5" customWidth="1"/>
    <col min="6914" max="6914" width="9.875" style="5" customWidth="1"/>
    <col min="6915" max="6915" width="19.25" style="5" customWidth="1"/>
    <col min="6916" max="6916" width="13.875" style="5" customWidth="1"/>
    <col min="6917" max="6917" width="43.5" style="5" customWidth="1"/>
    <col min="6918" max="7168" width="9" style="5"/>
    <col min="7169" max="7169" width="9.125" style="5" customWidth="1"/>
    <col min="7170" max="7170" width="9.875" style="5" customWidth="1"/>
    <col min="7171" max="7171" width="19.25" style="5" customWidth="1"/>
    <col min="7172" max="7172" width="13.875" style="5" customWidth="1"/>
    <col min="7173" max="7173" width="43.5" style="5" customWidth="1"/>
    <col min="7174" max="7424" width="9" style="5"/>
    <col min="7425" max="7425" width="9.125" style="5" customWidth="1"/>
    <col min="7426" max="7426" width="9.875" style="5" customWidth="1"/>
    <col min="7427" max="7427" width="19.25" style="5" customWidth="1"/>
    <col min="7428" max="7428" width="13.875" style="5" customWidth="1"/>
    <col min="7429" max="7429" width="43.5" style="5" customWidth="1"/>
    <col min="7430" max="7680" width="9" style="5"/>
    <col min="7681" max="7681" width="9.125" style="5" customWidth="1"/>
    <col min="7682" max="7682" width="9.875" style="5" customWidth="1"/>
    <col min="7683" max="7683" width="19.25" style="5" customWidth="1"/>
    <col min="7684" max="7684" width="13.875" style="5" customWidth="1"/>
    <col min="7685" max="7685" width="43.5" style="5" customWidth="1"/>
    <col min="7686" max="7936" width="9" style="5"/>
    <col min="7937" max="7937" width="9.125" style="5" customWidth="1"/>
    <col min="7938" max="7938" width="9.875" style="5" customWidth="1"/>
    <col min="7939" max="7939" width="19.25" style="5" customWidth="1"/>
    <col min="7940" max="7940" width="13.875" style="5" customWidth="1"/>
    <col min="7941" max="7941" width="43.5" style="5" customWidth="1"/>
    <col min="7942" max="8192" width="9" style="5"/>
    <col min="8193" max="8193" width="9.125" style="5" customWidth="1"/>
    <col min="8194" max="8194" width="9.875" style="5" customWidth="1"/>
    <col min="8195" max="8195" width="19.25" style="5" customWidth="1"/>
    <col min="8196" max="8196" width="13.875" style="5" customWidth="1"/>
    <col min="8197" max="8197" width="43.5" style="5" customWidth="1"/>
    <col min="8198" max="8448" width="9" style="5"/>
    <col min="8449" max="8449" width="9.125" style="5" customWidth="1"/>
    <col min="8450" max="8450" width="9.875" style="5" customWidth="1"/>
    <col min="8451" max="8451" width="19.25" style="5" customWidth="1"/>
    <col min="8452" max="8452" width="13.875" style="5" customWidth="1"/>
    <col min="8453" max="8453" width="43.5" style="5" customWidth="1"/>
    <col min="8454" max="8704" width="9" style="5"/>
    <col min="8705" max="8705" width="9.125" style="5" customWidth="1"/>
    <col min="8706" max="8706" width="9.875" style="5" customWidth="1"/>
    <col min="8707" max="8707" width="19.25" style="5" customWidth="1"/>
    <col min="8708" max="8708" width="13.875" style="5" customWidth="1"/>
    <col min="8709" max="8709" width="43.5" style="5" customWidth="1"/>
    <col min="8710" max="8960" width="9" style="5"/>
    <col min="8961" max="8961" width="9.125" style="5" customWidth="1"/>
    <col min="8962" max="8962" width="9.875" style="5" customWidth="1"/>
    <col min="8963" max="8963" width="19.25" style="5" customWidth="1"/>
    <col min="8964" max="8964" width="13.875" style="5" customWidth="1"/>
    <col min="8965" max="8965" width="43.5" style="5" customWidth="1"/>
    <col min="8966" max="9216" width="9" style="5"/>
    <col min="9217" max="9217" width="9.125" style="5" customWidth="1"/>
    <col min="9218" max="9218" width="9.875" style="5" customWidth="1"/>
    <col min="9219" max="9219" width="19.25" style="5" customWidth="1"/>
    <col min="9220" max="9220" width="13.875" style="5" customWidth="1"/>
    <col min="9221" max="9221" width="43.5" style="5" customWidth="1"/>
    <col min="9222" max="9472" width="9" style="5"/>
    <col min="9473" max="9473" width="9.125" style="5" customWidth="1"/>
    <col min="9474" max="9474" width="9.875" style="5" customWidth="1"/>
    <col min="9475" max="9475" width="19.25" style="5" customWidth="1"/>
    <col min="9476" max="9476" width="13.875" style="5" customWidth="1"/>
    <col min="9477" max="9477" width="43.5" style="5" customWidth="1"/>
    <col min="9478" max="9728" width="9" style="5"/>
    <col min="9729" max="9729" width="9.125" style="5" customWidth="1"/>
    <col min="9730" max="9730" width="9.875" style="5" customWidth="1"/>
    <col min="9731" max="9731" width="19.25" style="5" customWidth="1"/>
    <col min="9732" max="9732" width="13.875" style="5" customWidth="1"/>
    <col min="9733" max="9733" width="43.5" style="5" customWidth="1"/>
    <col min="9734" max="9984" width="9" style="5"/>
    <col min="9985" max="9985" width="9.125" style="5" customWidth="1"/>
    <col min="9986" max="9986" width="9.875" style="5" customWidth="1"/>
    <col min="9987" max="9987" width="19.25" style="5" customWidth="1"/>
    <col min="9988" max="9988" width="13.875" style="5" customWidth="1"/>
    <col min="9989" max="9989" width="43.5" style="5" customWidth="1"/>
    <col min="9990" max="10240" width="9" style="5"/>
    <col min="10241" max="10241" width="9.125" style="5" customWidth="1"/>
    <col min="10242" max="10242" width="9.875" style="5" customWidth="1"/>
    <col min="10243" max="10243" width="19.25" style="5" customWidth="1"/>
    <col min="10244" max="10244" width="13.875" style="5" customWidth="1"/>
    <col min="10245" max="10245" width="43.5" style="5" customWidth="1"/>
    <col min="10246" max="10496" width="9" style="5"/>
    <col min="10497" max="10497" width="9.125" style="5" customWidth="1"/>
    <col min="10498" max="10498" width="9.875" style="5" customWidth="1"/>
    <col min="10499" max="10499" width="19.25" style="5" customWidth="1"/>
    <col min="10500" max="10500" width="13.875" style="5" customWidth="1"/>
    <col min="10501" max="10501" width="43.5" style="5" customWidth="1"/>
    <col min="10502" max="10752" width="9" style="5"/>
    <col min="10753" max="10753" width="9.125" style="5" customWidth="1"/>
    <col min="10754" max="10754" width="9.875" style="5" customWidth="1"/>
    <col min="10755" max="10755" width="19.25" style="5" customWidth="1"/>
    <col min="10756" max="10756" width="13.875" style="5" customWidth="1"/>
    <col min="10757" max="10757" width="43.5" style="5" customWidth="1"/>
    <col min="10758" max="11008" width="9" style="5"/>
    <col min="11009" max="11009" width="9.125" style="5" customWidth="1"/>
    <col min="11010" max="11010" width="9.875" style="5" customWidth="1"/>
    <col min="11011" max="11011" width="19.25" style="5" customWidth="1"/>
    <col min="11012" max="11012" width="13.875" style="5" customWidth="1"/>
    <col min="11013" max="11013" width="43.5" style="5" customWidth="1"/>
    <col min="11014" max="11264" width="9" style="5"/>
    <col min="11265" max="11265" width="9.125" style="5" customWidth="1"/>
    <col min="11266" max="11266" width="9.875" style="5" customWidth="1"/>
    <col min="11267" max="11267" width="19.25" style="5" customWidth="1"/>
    <col min="11268" max="11268" width="13.875" style="5" customWidth="1"/>
    <col min="11269" max="11269" width="43.5" style="5" customWidth="1"/>
    <col min="11270" max="11520" width="9" style="5"/>
    <col min="11521" max="11521" width="9.125" style="5" customWidth="1"/>
    <col min="11522" max="11522" width="9.875" style="5" customWidth="1"/>
    <col min="11523" max="11523" width="19.25" style="5" customWidth="1"/>
    <col min="11524" max="11524" width="13.875" style="5" customWidth="1"/>
    <col min="11525" max="11525" width="43.5" style="5" customWidth="1"/>
    <col min="11526" max="11776" width="9" style="5"/>
    <col min="11777" max="11777" width="9.125" style="5" customWidth="1"/>
    <col min="11778" max="11778" width="9.875" style="5" customWidth="1"/>
    <col min="11779" max="11779" width="19.25" style="5" customWidth="1"/>
    <col min="11780" max="11780" width="13.875" style="5" customWidth="1"/>
    <col min="11781" max="11781" width="43.5" style="5" customWidth="1"/>
    <col min="11782" max="12032" width="9" style="5"/>
    <col min="12033" max="12033" width="9.125" style="5" customWidth="1"/>
    <col min="12034" max="12034" width="9.875" style="5" customWidth="1"/>
    <col min="12035" max="12035" width="19.25" style="5" customWidth="1"/>
    <col min="12036" max="12036" width="13.875" style="5" customWidth="1"/>
    <col min="12037" max="12037" width="43.5" style="5" customWidth="1"/>
    <col min="12038" max="12288" width="9" style="5"/>
    <col min="12289" max="12289" width="9.125" style="5" customWidth="1"/>
    <col min="12290" max="12290" width="9.875" style="5" customWidth="1"/>
    <col min="12291" max="12291" width="19.25" style="5" customWidth="1"/>
    <col min="12292" max="12292" width="13.875" style="5" customWidth="1"/>
    <col min="12293" max="12293" width="43.5" style="5" customWidth="1"/>
    <col min="12294" max="12544" width="9" style="5"/>
    <col min="12545" max="12545" width="9.125" style="5" customWidth="1"/>
    <col min="12546" max="12546" width="9.875" style="5" customWidth="1"/>
    <col min="12547" max="12547" width="19.25" style="5" customWidth="1"/>
    <col min="12548" max="12548" width="13.875" style="5" customWidth="1"/>
    <col min="12549" max="12549" width="43.5" style="5" customWidth="1"/>
    <col min="12550" max="12800" width="9" style="5"/>
    <col min="12801" max="12801" width="9.125" style="5" customWidth="1"/>
    <col min="12802" max="12802" width="9.875" style="5" customWidth="1"/>
    <col min="12803" max="12803" width="19.25" style="5" customWidth="1"/>
    <col min="12804" max="12804" width="13.875" style="5" customWidth="1"/>
    <col min="12805" max="12805" width="43.5" style="5" customWidth="1"/>
    <col min="12806" max="13056" width="9" style="5"/>
    <col min="13057" max="13057" width="9.125" style="5" customWidth="1"/>
    <col min="13058" max="13058" width="9.875" style="5" customWidth="1"/>
    <col min="13059" max="13059" width="19.25" style="5" customWidth="1"/>
    <col min="13060" max="13060" width="13.875" style="5" customWidth="1"/>
    <col min="13061" max="13061" width="43.5" style="5" customWidth="1"/>
    <col min="13062" max="13312" width="9" style="5"/>
    <col min="13313" max="13313" width="9.125" style="5" customWidth="1"/>
    <col min="13314" max="13314" width="9.875" style="5" customWidth="1"/>
    <col min="13315" max="13315" width="19.25" style="5" customWidth="1"/>
    <col min="13316" max="13316" width="13.875" style="5" customWidth="1"/>
    <col min="13317" max="13317" width="43.5" style="5" customWidth="1"/>
    <col min="13318" max="13568" width="9" style="5"/>
    <col min="13569" max="13569" width="9.125" style="5" customWidth="1"/>
    <col min="13570" max="13570" width="9.875" style="5" customWidth="1"/>
    <col min="13571" max="13571" width="19.25" style="5" customWidth="1"/>
    <col min="13572" max="13572" width="13.875" style="5" customWidth="1"/>
    <col min="13573" max="13573" width="43.5" style="5" customWidth="1"/>
    <col min="13574" max="13824" width="9" style="5"/>
    <col min="13825" max="13825" width="9.125" style="5" customWidth="1"/>
    <col min="13826" max="13826" width="9.875" style="5" customWidth="1"/>
    <col min="13827" max="13827" width="19.25" style="5" customWidth="1"/>
    <col min="13828" max="13828" width="13.875" style="5" customWidth="1"/>
    <col min="13829" max="13829" width="43.5" style="5" customWidth="1"/>
    <col min="13830" max="14080" width="9" style="5"/>
    <col min="14081" max="14081" width="9.125" style="5" customWidth="1"/>
    <col min="14082" max="14082" width="9.875" style="5" customWidth="1"/>
    <col min="14083" max="14083" width="19.25" style="5" customWidth="1"/>
    <col min="14084" max="14084" width="13.875" style="5" customWidth="1"/>
    <col min="14085" max="14085" width="43.5" style="5" customWidth="1"/>
    <col min="14086" max="14336" width="9" style="5"/>
    <col min="14337" max="14337" width="9.125" style="5" customWidth="1"/>
    <col min="14338" max="14338" width="9.875" style="5" customWidth="1"/>
    <col min="14339" max="14339" width="19.25" style="5" customWidth="1"/>
    <col min="14340" max="14340" width="13.875" style="5" customWidth="1"/>
    <col min="14341" max="14341" width="43.5" style="5" customWidth="1"/>
    <col min="14342" max="14592" width="9" style="5"/>
    <col min="14593" max="14593" width="9.125" style="5" customWidth="1"/>
    <col min="14594" max="14594" width="9.875" style="5" customWidth="1"/>
    <col min="14595" max="14595" width="19.25" style="5" customWidth="1"/>
    <col min="14596" max="14596" width="13.875" style="5" customWidth="1"/>
    <col min="14597" max="14597" width="43.5" style="5" customWidth="1"/>
    <col min="14598" max="14848" width="9" style="5"/>
    <col min="14849" max="14849" width="9.125" style="5" customWidth="1"/>
    <col min="14850" max="14850" width="9.875" style="5" customWidth="1"/>
    <col min="14851" max="14851" width="19.25" style="5" customWidth="1"/>
    <col min="14852" max="14852" width="13.875" style="5" customWidth="1"/>
    <col min="14853" max="14853" width="43.5" style="5" customWidth="1"/>
    <col min="14854" max="15104" width="9" style="5"/>
    <col min="15105" max="15105" width="9.125" style="5" customWidth="1"/>
    <col min="15106" max="15106" width="9.875" style="5" customWidth="1"/>
    <col min="15107" max="15107" width="19.25" style="5" customWidth="1"/>
    <col min="15108" max="15108" width="13.875" style="5" customWidth="1"/>
    <col min="15109" max="15109" width="43.5" style="5" customWidth="1"/>
    <col min="15110" max="15360" width="9" style="5"/>
    <col min="15361" max="15361" width="9.125" style="5" customWidth="1"/>
    <col min="15362" max="15362" width="9.875" style="5" customWidth="1"/>
    <col min="15363" max="15363" width="19.25" style="5" customWidth="1"/>
    <col min="15364" max="15364" width="13.875" style="5" customWidth="1"/>
    <col min="15365" max="15365" width="43.5" style="5" customWidth="1"/>
    <col min="15366" max="15616" width="9" style="5"/>
    <col min="15617" max="15617" width="9.125" style="5" customWidth="1"/>
    <col min="15618" max="15618" width="9.875" style="5" customWidth="1"/>
    <col min="15619" max="15619" width="19.25" style="5" customWidth="1"/>
    <col min="15620" max="15620" width="13.875" style="5" customWidth="1"/>
    <col min="15621" max="15621" width="43.5" style="5" customWidth="1"/>
    <col min="15622" max="15872" width="9" style="5"/>
    <col min="15873" max="15873" width="9.125" style="5" customWidth="1"/>
    <col min="15874" max="15874" width="9.875" style="5" customWidth="1"/>
    <col min="15875" max="15875" width="19.25" style="5" customWidth="1"/>
    <col min="15876" max="15876" width="13.875" style="5" customWidth="1"/>
    <col min="15877" max="15877" width="43.5" style="5" customWidth="1"/>
    <col min="15878" max="16128" width="9" style="5"/>
    <col min="16129" max="16129" width="9.125" style="5" customWidth="1"/>
    <col min="16130" max="16130" width="9.875" style="5" customWidth="1"/>
    <col min="16131" max="16131" width="19.25" style="5" customWidth="1"/>
    <col min="16132" max="16132" width="13.875" style="5" customWidth="1"/>
    <col min="16133" max="16133" width="43.5" style="5" customWidth="1"/>
    <col min="16134" max="16384" width="9" style="5"/>
  </cols>
  <sheetData>
    <row r="1" spans="1:5" ht="30.75" customHeight="1" x14ac:dyDescent="0.15">
      <c r="A1" s="2" t="s">
        <v>20</v>
      </c>
      <c r="B1" s="2" t="s">
        <v>21</v>
      </c>
      <c r="C1" s="2" t="s">
        <v>22</v>
      </c>
      <c r="D1" s="3" t="s">
        <v>23</v>
      </c>
      <c r="E1" s="4" t="s">
        <v>24</v>
      </c>
    </row>
    <row r="2" spans="1:5" ht="15" customHeight="1" x14ac:dyDescent="0.15">
      <c r="A2" s="24" t="s">
        <v>25</v>
      </c>
      <c r="B2" s="2">
        <v>1</v>
      </c>
      <c r="C2" s="1" t="s">
        <v>26</v>
      </c>
      <c r="D2" s="6">
        <v>398112</v>
      </c>
      <c r="E2" s="27" t="s">
        <v>27</v>
      </c>
    </row>
    <row r="3" spans="1:5" ht="15" customHeight="1" x14ac:dyDescent="0.15">
      <c r="A3" s="25"/>
      <c r="B3" s="7">
        <v>2</v>
      </c>
      <c r="C3" s="1" t="s">
        <v>26</v>
      </c>
      <c r="D3" s="8">
        <f>$D$2*2</f>
        <v>796224</v>
      </c>
      <c r="E3" s="28"/>
    </row>
    <row r="4" spans="1:5" ht="15" customHeight="1" x14ac:dyDescent="0.15">
      <c r="A4" s="25"/>
      <c r="B4" s="2">
        <v>3</v>
      </c>
      <c r="C4" s="1" t="s">
        <v>26</v>
      </c>
      <c r="D4" s="8">
        <f>$D$2*3</f>
        <v>1194336</v>
      </c>
      <c r="E4" s="28"/>
    </row>
    <row r="5" spans="1:5" ht="15" customHeight="1" x14ac:dyDescent="0.15">
      <c r="A5" s="25"/>
      <c r="B5" s="7">
        <v>4</v>
      </c>
      <c r="C5" s="1" t="s">
        <v>26</v>
      </c>
      <c r="D5" s="8">
        <f>$D$2*4</f>
        <v>1592448</v>
      </c>
      <c r="E5" s="28"/>
    </row>
    <row r="6" spans="1:5" ht="15" customHeight="1" x14ac:dyDescent="0.15">
      <c r="A6" s="25"/>
      <c r="B6" s="2">
        <v>5</v>
      </c>
      <c r="C6" s="1" t="s">
        <v>26</v>
      </c>
      <c r="D6" s="8">
        <f>$D$2*5</f>
        <v>1990560</v>
      </c>
      <c r="E6" s="28"/>
    </row>
    <row r="7" spans="1:5" ht="15" customHeight="1" x14ac:dyDescent="0.15">
      <c r="A7" s="25"/>
      <c r="B7" s="7">
        <v>6</v>
      </c>
      <c r="C7" s="1" t="s">
        <v>26</v>
      </c>
      <c r="D7" s="8">
        <f>$D$2*6</f>
        <v>2388672</v>
      </c>
      <c r="E7" s="28"/>
    </row>
    <row r="8" spans="1:5" ht="15" customHeight="1" x14ac:dyDescent="0.15">
      <c r="A8" s="25"/>
      <c r="B8" s="2">
        <v>1</v>
      </c>
      <c r="C8" s="1" t="s">
        <v>28</v>
      </c>
      <c r="D8" s="6">
        <v>447564</v>
      </c>
      <c r="E8" s="28"/>
    </row>
    <row r="9" spans="1:5" ht="15" customHeight="1" x14ac:dyDescent="0.15">
      <c r="A9" s="25"/>
      <c r="B9" s="7">
        <v>2</v>
      </c>
      <c r="C9" s="1" t="s">
        <v>28</v>
      </c>
      <c r="D9" s="8">
        <f>$D$8*2</f>
        <v>895128</v>
      </c>
      <c r="E9" s="28"/>
    </row>
    <row r="10" spans="1:5" ht="15" customHeight="1" x14ac:dyDescent="0.15">
      <c r="A10" s="25"/>
      <c r="B10" s="2">
        <v>3</v>
      </c>
      <c r="C10" s="1" t="s">
        <v>28</v>
      </c>
      <c r="D10" s="8">
        <f>$D$8*3</f>
        <v>1342692</v>
      </c>
      <c r="E10" s="28"/>
    </row>
    <row r="11" spans="1:5" ht="15" customHeight="1" x14ac:dyDescent="0.15">
      <c r="A11" s="25"/>
      <c r="B11" s="7">
        <v>4</v>
      </c>
      <c r="C11" s="1" t="s">
        <v>28</v>
      </c>
      <c r="D11" s="8">
        <f>$D$8*4</f>
        <v>1790256</v>
      </c>
      <c r="E11" s="28"/>
    </row>
    <row r="12" spans="1:5" ht="15" customHeight="1" x14ac:dyDescent="0.15">
      <c r="A12" s="25"/>
      <c r="B12" s="2">
        <v>5</v>
      </c>
      <c r="C12" s="1" t="s">
        <v>28</v>
      </c>
      <c r="D12" s="8">
        <f>$D$8*5</f>
        <v>2237820</v>
      </c>
      <c r="E12" s="28"/>
    </row>
    <row r="13" spans="1:5" ht="15" customHeight="1" x14ac:dyDescent="0.15">
      <c r="A13" s="25"/>
      <c r="B13" s="7">
        <v>6</v>
      </c>
      <c r="C13" s="1" t="s">
        <v>28</v>
      </c>
      <c r="D13" s="8">
        <f>$D$8*6</f>
        <v>2685384</v>
      </c>
      <c r="E13" s="28"/>
    </row>
    <row r="14" spans="1:5" ht="15" customHeight="1" x14ac:dyDescent="0.15">
      <c r="A14" s="25"/>
      <c r="B14" s="2">
        <v>1</v>
      </c>
      <c r="C14" s="1" t="s">
        <v>29</v>
      </c>
      <c r="D14" s="6">
        <v>513552</v>
      </c>
      <c r="E14" s="28"/>
    </row>
    <row r="15" spans="1:5" ht="15" customHeight="1" x14ac:dyDescent="0.15">
      <c r="A15" s="25"/>
      <c r="B15" s="7">
        <v>2</v>
      </c>
      <c r="C15" s="1" t="s">
        <v>29</v>
      </c>
      <c r="D15" s="8">
        <f>$D$14*2</f>
        <v>1027104</v>
      </c>
      <c r="E15" s="28"/>
    </row>
    <row r="16" spans="1:5" ht="15" customHeight="1" x14ac:dyDescent="0.15">
      <c r="A16" s="25"/>
      <c r="B16" s="2">
        <v>3</v>
      </c>
      <c r="C16" s="1" t="s">
        <v>29</v>
      </c>
      <c r="D16" s="8">
        <f>$D$14*3</f>
        <v>1540656</v>
      </c>
      <c r="E16" s="28"/>
    </row>
    <row r="17" spans="1:5" ht="15" customHeight="1" x14ac:dyDescent="0.15">
      <c r="A17" s="25"/>
      <c r="B17" s="7">
        <v>4</v>
      </c>
      <c r="C17" s="1" t="s">
        <v>29</v>
      </c>
      <c r="D17" s="8">
        <f>$D$14*4</f>
        <v>2054208</v>
      </c>
      <c r="E17" s="28"/>
    </row>
    <row r="18" spans="1:5" ht="15" customHeight="1" x14ac:dyDescent="0.15">
      <c r="A18" s="25"/>
      <c r="B18" s="2">
        <v>5</v>
      </c>
      <c r="C18" s="1" t="s">
        <v>29</v>
      </c>
      <c r="D18" s="8">
        <f>$D$14*5</f>
        <v>2567760</v>
      </c>
      <c r="E18" s="28"/>
    </row>
    <row r="19" spans="1:5" ht="15" customHeight="1" x14ac:dyDescent="0.15">
      <c r="A19" s="25"/>
      <c r="B19" s="7">
        <v>6</v>
      </c>
      <c r="C19" s="1" t="s">
        <v>29</v>
      </c>
      <c r="D19" s="8">
        <f>$D$14*6</f>
        <v>3081312</v>
      </c>
      <c r="E19" s="28"/>
    </row>
    <row r="20" spans="1:5" ht="15" customHeight="1" x14ac:dyDescent="0.15">
      <c r="A20" s="25"/>
      <c r="B20" s="2">
        <v>1</v>
      </c>
      <c r="C20" s="1" t="s">
        <v>30</v>
      </c>
      <c r="D20" s="6">
        <v>585000</v>
      </c>
      <c r="E20" s="28"/>
    </row>
    <row r="21" spans="1:5" ht="15" customHeight="1" x14ac:dyDescent="0.15">
      <c r="A21" s="25"/>
      <c r="B21" s="7">
        <v>2</v>
      </c>
      <c r="C21" s="1" t="s">
        <v>30</v>
      </c>
      <c r="D21" s="8">
        <f>$D$20*2</f>
        <v>1170000</v>
      </c>
      <c r="E21" s="28"/>
    </row>
    <row r="22" spans="1:5" ht="15" customHeight="1" x14ac:dyDescent="0.15">
      <c r="A22" s="25"/>
      <c r="B22" s="2">
        <v>3</v>
      </c>
      <c r="C22" s="1" t="s">
        <v>30</v>
      </c>
      <c r="D22" s="8">
        <f>$D$20*3</f>
        <v>1755000</v>
      </c>
      <c r="E22" s="28"/>
    </row>
    <row r="23" spans="1:5" ht="15" customHeight="1" x14ac:dyDescent="0.15">
      <c r="A23" s="25"/>
      <c r="B23" s="7">
        <v>4</v>
      </c>
      <c r="C23" s="1" t="s">
        <v>30</v>
      </c>
      <c r="D23" s="8">
        <f>$D$20*4</f>
        <v>2340000</v>
      </c>
      <c r="E23" s="28"/>
    </row>
    <row r="24" spans="1:5" ht="15" customHeight="1" x14ac:dyDescent="0.15">
      <c r="A24" s="25"/>
      <c r="B24" s="2">
        <v>5</v>
      </c>
      <c r="C24" s="1" t="s">
        <v>30</v>
      </c>
      <c r="D24" s="8">
        <f>$D$20*5</f>
        <v>2925000</v>
      </c>
      <c r="E24" s="28"/>
    </row>
    <row r="25" spans="1:5" ht="15" customHeight="1" x14ac:dyDescent="0.15">
      <c r="A25" s="25"/>
      <c r="B25" s="7">
        <v>6</v>
      </c>
      <c r="C25" s="1" t="s">
        <v>30</v>
      </c>
      <c r="D25" s="8">
        <f>$D$20*6</f>
        <v>3510000</v>
      </c>
      <c r="E25" s="28"/>
    </row>
    <row r="26" spans="1:5" ht="15" customHeight="1" x14ac:dyDescent="0.15">
      <c r="A26" s="25"/>
      <c r="B26" s="2">
        <v>1</v>
      </c>
      <c r="C26" s="1" t="s">
        <v>31</v>
      </c>
      <c r="D26" s="6">
        <v>573924</v>
      </c>
      <c r="E26" s="28"/>
    </row>
    <row r="27" spans="1:5" ht="15" customHeight="1" x14ac:dyDescent="0.15">
      <c r="A27" s="25"/>
      <c r="B27" s="7">
        <v>2</v>
      </c>
      <c r="C27" s="1" t="s">
        <v>31</v>
      </c>
      <c r="D27" s="8">
        <f>$D$26*2</f>
        <v>1147848</v>
      </c>
      <c r="E27" s="28"/>
    </row>
    <row r="28" spans="1:5" ht="15" customHeight="1" x14ac:dyDescent="0.15">
      <c r="A28" s="25"/>
      <c r="B28" s="2">
        <v>3</v>
      </c>
      <c r="C28" s="1" t="s">
        <v>31</v>
      </c>
      <c r="D28" s="8">
        <f>$D$26*3</f>
        <v>1721772</v>
      </c>
      <c r="E28" s="28"/>
    </row>
    <row r="29" spans="1:5" ht="15" customHeight="1" x14ac:dyDescent="0.15">
      <c r="A29" s="25"/>
      <c r="B29" s="7">
        <v>4</v>
      </c>
      <c r="C29" s="1" t="s">
        <v>31</v>
      </c>
      <c r="D29" s="8">
        <f>$D$26*4</f>
        <v>2295696</v>
      </c>
      <c r="E29" s="28"/>
    </row>
    <row r="30" spans="1:5" ht="15" customHeight="1" x14ac:dyDescent="0.15">
      <c r="A30" s="25"/>
      <c r="B30" s="2">
        <v>5</v>
      </c>
      <c r="C30" s="1" t="s">
        <v>31</v>
      </c>
      <c r="D30" s="8">
        <f>$D$26*5</f>
        <v>2869620</v>
      </c>
      <c r="E30" s="28"/>
    </row>
    <row r="31" spans="1:5" ht="15" customHeight="1" x14ac:dyDescent="0.15">
      <c r="A31" s="25"/>
      <c r="B31" s="7">
        <v>6</v>
      </c>
      <c r="C31" s="1" t="s">
        <v>31</v>
      </c>
      <c r="D31" s="8">
        <f>$D$26*6</f>
        <v>3443544</v>
      </c>
      <c r="E31" s="28"/>
    </row>
    <row r="32" spans="1:5" ht="15" customHeight="1" x14ac:dyDescent="0.15">
      <c r="A32" s="25"/>
      <c r="B32" s="2">
        <v>1</v>
      </c>
      <c r="C32" s="1" t="s">
        <v>32</v>
      </c>
      <c r="D32" s="6">
        <v>587652</v>
      </c>
      <c r="E32" s="28"/>
    </row>
    <row r="33" spans="1:5" ht="15" customHeight="1" x14ac:dyDescent="0.15">
      <c r="A33" s="25"/>
      <c r="B33" s="7">
        <v>2</v>
      </c>
      <c r="C33" s="1" t="s">
        <v>33</v>
      </c>
      <c r="D33" s="8">
        <f>$D$32*2</f>
        <v>1175304</v>
      </c>
      <c r="E33" s="28"/>
    </row>
    <row r="34" spans="1:5" ht="15" customHeight="1" x14ac:dyDescent="0.15">
      <c r="A34" s="25"/>
      <c r="B34" s="2">
        <v>3</v>
      </c>
      <c r="C34" s="1" t="s">
        <v>33</v>
      </c>
      <c r="D34" s="8">
        <f>$D$32*3</f>
        <v>1762956</v>
      </c>
      <c r="E34" s="28"/>
    </row>
    <row r="35" spans="1:5" ht="15" customHeight="1" x14ac:dyDescent="0.15">
      <c r="A35" s="25"/>
      <c r="B35" s="7">
        <v>4</v>
      </c>
      <c r="C35" s="1" t="s">
        <v>33</v>
      </c>
      <c r="D35" s="8">
        <f>$D$32*4</f>
        <v>2350608</v>
      </c>
      <c r="E35" s="28"/>
    </row>
    <row r="36" spans="1:5" ht="15" customHeight="1" x14ac:dyDescent="0.15">
      <c r="A36" s="25"/>
      <c r="B36" s="2">
        <v>5</v>
      </c>
      <c r="C36" s="1" t="s">
        <v>33</v>
      </c>
      <c r="D36" s="8">
        <f>$D$32*5</f>
        <v>2938260</v>
      </c>
      <c r="E36" s="28"/>
    </row>
    <row r="37" spans="1:5" ht="15" customHeight="1" x14ac:dyDescent="0.15">
      <c r="A37" s="25"/>
      <c r="B37" s="7">
        <v>6</v>
      </c>
      <c r="C37" s="1" t="s">
        <v>33</v>
      </c>
      <c r="D37" s="8">
        <f>$D$32*6</f>
        <v>3525912</v>
      </c>
      <c r="E37" s="28"/>
    </row>
    <row r="38" spans="1:5" ht="15" customHeight="1" x14ac:dyDescent="0.15">
      <c r="A38" s="25"/>
      <c r="B38" s="2">
        <v>1</v>
      </c>
      <c r="C38" s="1" t="s">
        <v>34</v>
      </c>
      <c r="D38" s="6">
        <v>582192</v>
      </c>
      <c r="E38" s="28"/>
    </row>
    <row r="39" spans="1:5" ht="15" customHeight="1" x14ac:dyDescent="0.15">
      <c r="A39" s="25"/>
      <c r="B39" s="7">
        <v>2</v>
      </c>
      <c r="C39" s="1" t="s">
        <v>34</v>
      </c>
      <c r="D39" s="8">
        <f>$D$38*2</f>
        <v>1164384</v>
      </c>
      <c r="E39" s="28"/>
    </row>
    <row r="40" spans="1:5" ht="15" customHeight="1" x14ac:dyDescent="0.15">
      <c r="A40" s="25"/>
      <c r="B40" s="2">
        <v>3</v>
      </c>
      <c r="C40" s="1" t="s">
        <v>34</v>
      </c>
      <c r="D40" s="8">
        <f>$D$38*3</f>
        <v>1746576</v>
      </c>
      <c r="E40" s="28"/>
    </row>
    <row r="41" spans="1:5" ht="15" customHeight="1" x14ac:dyDescent="0.15">
      <c r="A41" s="25"/>
      <c r="B41" s="7">
        <v>4</v>
      </c>
      <c r="C41" s="1" t="s">
        <v>34</v>
      </c>
      <c r="D41" s="8">
        <f>$D$38*4</f>
        <v>2328768</v>
      </c>
      <c r="E41" s="28"/>
    </row>
    <row r="42" spans="1:5" ht="15" customHeight="1" x14ac:dyDescent="0.15">
      <c r="A42" s="25"/>
      <c r="B42" s="2">
        <v>5</v>
      </c>
      <c r="C42" s="1" t="s">
        <v>34</v>
      </c>
      <c r="D42" s="8">
        <f>$D$38*5</f>
        <v>2910960</v>
      </c>
      <c r="E42" s="28"/>
    </row>
    <row r="43" spans="1:5" ht="15" customHeight="1" x14ac:dyDescent="0.15">
      <c r="A43" s="25"/>
      <c r="B43" s="7">
        <v>6</v>
      </c>
      <c r="C43" s="1" t="s">
        <v>34</v>
      </c>
      <c r="D43" s="8">
        <f>$D$38*6</f>
        <v>3493152</v>
      </c>
      <c r="E43" s="28"/>
    </row>
    <row r="44" spans="1:5" ht="15" customHeight="1" x14ac:dyDescent="0.15">
      <c r="A44" s="25"/>
      <c r="B44" s="2">
        <v>1</v>
      </c>
      <c r="C44" s="1" t="s">
        <v>35</v>
      </c>
      <c r="D44" s="6">
        <v>505128</v>
      </c>
      <c r="E44" s="28"/>
    </row>
    <row r="45" spans="1:5" ht="15" customHeight="1" x14ac:dyDescent="0.15">
      <c r="A45" s="25"/>
      <c r="B45" s="7">
        <v>2</v>
      </c>
      <c r="C45" s="1" t="s">
        <v>35</v>
      </c>
      <c r="D45" s="8">
        <f>$D$44*2</f>
        <v>1010256</v>
      </c>
      <c r="E45" s="28"/>
    </row>
    <row r="46" spans="1:5" ht="15" customHeight="1" x14ac:dyDescent="0.15">
      <c r="A46" s="25"/>
      <c r="B46" s="2">
        <v>3</v>
      </c>
      <c r="C46" s="1" t="s">
        <v>35</v>
      </c>
      <c r="D46" s="8">
        <f>$D$44*3</f>
        <v>1515384</v>
      </c>
      <c r="E46" s="28"/>
    </row>
    <row r="47" spans="1:5" ht="15" customHeight="1" x14ac:dyDescent="0.15">
      <c r="A47" s="25"/>
      <c r="B47" s="7">
        <v>4</v>
      </c>
      <c r="C47" s="1" t="s">
        <v>35</v>
      </c>
      <c r="D47" s="8">
        <f>$D$44*4</f>
        <v>2020512</v>
      </c>
      <c r="E47" s="28"/>
    </row>
    <row r="48" spans="1:5" ht="15" customHeight="1" x14ac:dyDescent="0.15">
      <c r="A48" s="25"/>
      <c r="B48" s="2">
        <v>5</v>
      </c>
      <c r="C48" s="1" t="s">
        <v>35</v>
      </c>
      <c r="D48" s="8">
        <f>$D$44*5</f>
        <v>2525640</v>
      </c>
      <c r="E48" s="28"/>
    </row>
    <row r="49" spans="1:9" ht="15" customHeight="1" x14ac:dyDescent="0.15">
      <c r="A49" s="26"/>
      <c r="B49" s="7">
        <v>6</v>
      </c>
      <c r="C49" s="1" t="s">
        <v>35</v>
      </c>
      <c r="D49" s="8">
        <f>$D$44*6</f>
        <v>3030768</v>
      </c>
      <c r="E49" s="29"/>
      <c r="F49" s="9" t="s">
        <v>36</v>
      </c>
      <c r="G49" s="9" t="s">
        <v>37</v>
      </c>
      <c r="H49" s="9" t="s">
        <v>38</v>
      </c>
      <c r="I49" s="9" t="s">
        <v>39</v>
      </c>
    </row>
    <row r="50" spans="1:9" ht="15" customHeight="1" x14ac:dyDescent="0.15">
      <c r="A50" s="24" t="s">
        <v>40</v>
      </c>
      <c r="B50" s="2">
        <v>1</v>
      </c>
      <c r="C50" s="10"/>
      <c r="D50" s="6">
        <f>I50</f>
        <v>41230</v>
      </c>
      <c r="E50" s="27" t="s">
        <v>41</v>
      </c>
      <c r="F50" s="11">
        <v>39050</v>
      </c>
      <c r="G50" s="11">
        <f>H60</f>
        <v>1105</v>
      </c>
      <c r="H50" s="11">
        <f>H70</f>
        <v>1075</v>
      </c>
      <c r="I50" s="11">
        <f>SUM(F50:H50)</f>
        <v>41230</v>
      </c>
    </row>
    <row r="51" spans="1:9" ht="15" customHeight="1" x14ac:dyDescent="0.15">
      <c r="A51" s="25"/>
      <c r="B51" s="7">
        <v>2</v>
      </c>
      <c r="C51" s="10"/>
      <c r="D51" s="6">
        <f t="shared" ref="D51:D58" si="0">I51</f>
        <v>51356</v>
      </c>
      <c r="E51" s="28"/>
      <c r="F51" s="11">
        <v>48030</v>
      </c>
      <c r="G51" s="11">
        <f t="shared" ref="G51:G57" si="1">H61</f>
        <v>1801</v>
      </c>
      <c r="H51" s="11">
        <f t="shared" ref="H51:H59" si="2">H71</f>
        <v>1525</v>
      </c>
      <c r="I51" s="11">
        <f t="shared" ref="I51:I58" si="3">SUM(F51:H51)</f>
        <v>51356</v>
      </c>
    </row>
    <row r="52" spans="1:9" ht="15" customHeight="1" x14ac:dyDescent="0.15">
      <c r="A52" s="25"/>
      <c r="B52" s="2">
        <v>3</v>
      </c>
      <c r="C52" s="10"/>
      <c r="D52" s="6">
        <f t="shared" si="0"/>
        <v>60220</v>
      </c>
      <c r="E52" s="28"/>
      <c r="F52" s="11">
        <v>56630</v>
      </c>
      <c r="G52" s="11">
        <f t="shared" si="1"/>
        <v>1857</v>
      </c>
      <c r="H52" s="11">
        <f t="shared" si="2"/>
        <v>1733</v>
      </c>
      <c r="I52" s="11">
        <f t="shared" si="3"/>
        <v>60220</v>
      </c>
    </row>
    <row r="53" spans="1:9" ht="15" customHeight="1" x14ac:dyDescent="0.15">
      <c r="A53" s="25"/>
      <c r="B53" s="7">
        <v>4</v>
      </c>
      <c r="C53" s="10"/>
      <c r="D53" s="6">
        <f t="shared" si="0"/>
        <v>62929</v>
      </c>
      <c r="E53" s="28"/>
      <c r="F53" s="11">
        <v>58970</v>
      </c>
      <c r="G53" s="11">
        <f t="shared" si="1"/>
        <v>2089</v>
      </c>
      <c r="H53" s="11">
        <f t="shared" si="2"/>
        <v>1870</v>
      </c>
      <c r="I53" s="11">
        <f t="shared" si="3"/>
        <v>62929</v>
      </c>
    </row>
    <row r="54" spans="1:9" ht="15" customHeight="1" x14ac:dyDescent="0.15">
      <c r="A54" s="25"/>
      <c r="B54" s="2">
        <v>5</v>
      </c>
      <c r="C54" s="10"/>
      <c r="D54" s="6">
        <f t="shared" si="0"/>
        <v>66982</v>
      </c>
      <c r="E54" s="28"/>
      <c r="F54" s="11">
        <v>62880</v>
      </c>
      <c r="G54" s="11">
        <f t="shared" si="1"/>
        <v>2177</v>
      </c>
      <c r="H54" s="11">
        <f t="shared" si="2"/>
        <v>1925</v>
      </c>
      <c r="I54" s="11">
        <f t="shared" si="3"/>
        <v>66982</v>
      </c>
    </row>
    <row r="55" spans="1:9" ht="15" customHeight="1" x14ac:dyDescent="0.15">
      <c r="A55" s="25"/>
      <c r="B55" s="7">
        <v>6</v>
      </c>
      <c r="C55" s="10"/>
      <c r="D55" s="6">
        <f t="shared" si="0"/>
        <v>70910</v>
      </c>
      <c r="E55" s="28"/>
      <c r="F55" s="11">
        <v>66390</v>
      </c>
      <c r="G55" s="11">
        <f t="shared" si="1"/>
        <v>2475</v>
      </c>
      <c r="H55" s="11">
        <f t="shared" si="2"/>
        <v>2045</v>
      </c>
      <c r="I55" s="11">
        <f t="shared" si="3"/>
        <v>70910</v>
      </c>
    </row>
    <row r="56" spans="1:9" ht="15" customHeight="1" x14ac:dyDescent="0.15">
      <c r="A56" s="25"/>
      <c r="B56" s="2">
        <v>7</v>
      </c>
      <c r="C56" s="10"/>
      <c r="D56" s="6">
        <f t="shared" si="0"/>
        <v>73893</v>
      </c>
      <c r="E56" s="28"/>
      <c r="F56" s="11">
        <v>69130</v>
      </c>
      <c r="G56" s="11">
        <f t="shared" si="1"/>
        <v>2630</v>
      </c>
      <c r="H56" s="11">
        <f t="shared" si="2"/>
        <v>2133</v>
      </c>
      <c r="I56" s="11">
        <f t="shared" si="3"/>
        <v>73893</v>
      </c>
    </row>
    <row r="57" spans="1:9" ht="15" customHeight="1" x14ac:dyDescent="0.15">
      <c r="A57" s="25"/>
      <c r="B57" s="7">
        <v>8</v>
      </c>
      <c r="C57" s="10"/>
      <c r="D57" s="6">
        <f t="shared" si="0"/>
        <v>76855</v>
      </c>
      <c r="E57" s="28"/>
      <c r="F57" s="11">
        <v>71870</v>
      </c>
      <c r="G57" s="11">
        <f t="shared" si="1"/>
        <v>2785</v>
      </c>
      <c r="H57" s="11">
        <f t="shared" si="2"/>
        <v>2200</v>
      </c>
      <c r="I57" s="11">
        <f t="shared" si="3"/>
        <v>76855</v>
      </c>
    </row>
    <row r="58" spans="1:9" ht="15" customHeight="1" x14ac:dyDescent="0.15">
      <c r="A58" s="25"/>
      <c r="B58" s="2">
        <v>9</v>
      </c>
      <c r="C58" s="10"/>
      <c r="D58" s="6">
        <f t="shared" si="0"/>
        <v>79778</v>
      </c>
      <c r="E58" s="28"/>
      <c r="F58" s="11">
        <v>74590</v>
      </c>
      <c r="G58" s="11">
        <f>H68</f>
        <v>2918</v>
      </c>
      <c r="H58" s="11">
        <f t="shared" si="2"/>
        <v>2270</v>
      </c>
      <c r="I58" s="11">
        <f t="shared" si="3"/>
        <v>79778</v>
      </c>
    </row>
    <row r="59" spans="1:9" ht="15" customHeight="1" x14ac:dyDescent="0.15">
      <c r="A59" s="26"/>
      <c r="B59" s="7">
        <v>10</v>
      </c>
      <c r="C59" s="10"/>
      <c r="D59" s="6">
        <f>I59</f>
        <v>82711</v>
      </c>
      <c r="E59" s="29"/>
      <c r="F59" s="11">
        <v>77320</v>
      </c>
      <c r="G59" s="11">
        <f>H69</f>
        <v>3050</v>
      </c>
      <c r="H59" s="11">
        <f t="shared" si="2"/>
        <v>2341</v>
      </c>
      <c r="I59" s="11">
        <f>SUM(F59:H59)</f>
        <v>82711</v>
      </c>
    </row>
    <row r="60" spans="1:9" ht="15" customHeight="1" x14ac:dyDescent="0.15">
      <c r="A60" s="24" t="s">
        <v>42</v>
      </c>
      <c r="B60" s="2">
        <v>1</v>
      </c>
      <c r="C60" s="10"/>
      <c r="D60" s="12">
        <f>H60</f>
        <v>1105</v>
      </c>
      <c r="E60" s="30" t="s">
        <v>43</v>
      </c>
      <c r="F60" s="11">
        <v>13260</v>
      </c>
      <c r="G60" s="5" t="s">
        <v>44</v>
      </c>
      <c r="H60" s="11">
        <f>ROUNDDOWN(F60/12,0)</f>
        <v>1105</v>
      </c>
    </row>
    <row r="61" spans="1:9" ht="15" customHeight="1" x14ac:dyDescent="0.15">
      <c r="A61" s="25"/>
      <c r="B61" s="7">
        <v>2</v>
      </c>
      <c r="C61" s="10"/>
      <c r="D61" s="12">
        <f t="shared" ref="D61:D69" si="4">H61</f>
        <v>1801</v>
      </c>
      <c r="E61" s="31"/>
      <c r="F61" s="11">
        <v>21620</v>
      </c>
      <c r="G61" s="5" t="s">
        <v>44</v>
      </c>
      <c r="H61" s="11">
        <f t="shared" ref="H61:H69" si="5">ROUNDDOWN(F61/12,0)</f>
        <v>1801</v>
      </c>
    </row>
    <row r="62" spans="1:9" ht="15" customHeight="1" x14ac:dyDescent="0.15">
      <c r="A62" s="25"/>
      <c r="B62" s="2">
        <v>3</v>
      </c>
      <c r="C62" s="10"/>
      <c r="D62" s="12">
        <f t="shared" si="4"/>
        <v>1857</v>
      </c>
      <c r="E62" s="31"/>
      <c r="F62" s="11">
        <v>22290</v>
      </c>
      <c r="G62" s="5" t="s">
        <v>44</v>
      </c>
      <c r="H62" s="11">
        <f t="shared" si="5"/>
        <v>1857</v>
      </c>
    </row>
    <row r="63" spans="1:9" ht="15" customHeight="1" x14ac:dyDescent="0.15">
      <c r="A63" s="25"/>
      <c r="B63" s="7">
        <v>4</v>
      </c>
      <c r="C63" s="10"/>
      <c r="D63" s="12">
        <f t="shared" si="4"/>
        <v>2089</v>
      </c>
      <c r="E63" s="31"/>
      <c r="F63" s="11">
        <v>25070</v>
      </c>
      <c r="G63" s="5" t="s">
        <v>44</v>
      </c>
      <c r="H63" s="11">
        <f t="shared" si="5"/>
        <v>2089</v>
      </c>
    </row>
    <row r="64" spans="1:9" ht="15" customHeight="1" x14ac:dyDescent="0.15">
      <c r="A64" s="25"/>
      <c r="B64" s="2">
        <v>5</v>
      </c>
      <c r="C64" s="10"/>
      <c r="D64" s="12">
        <f t="shared" si="4"/>
        <v>2177</v>
      </c>
      <c r="E64" s="31"/>
      <c r="F64" s="11">
        <v>26130</v>
      </c>
      <c r="G64" s="5" t="s">
        <v>44</v>
      </c>
      <c r="H64" s="11">
        <f t="shared" si="5"/>
        <v>2177</v>
      </c>
    </row>
    <row r="65" spans="1:9" ht="15" customHeight="1" x14ac:dyDescent="0.15">
      <c r="A65" s="25"/>
      <c r="B65" s="7">
        <v>6</v>
      </c>
      <c r="C65" s="10"/>
      <c r="D65" s="12">
        <f t="shared" si="4"/>
        <v>2475</v>
      </c>
      <c r="E65" s="31"/>
      <c r="F65" s="11">
        <v>29710</v>
      </c>
      <c r="G65" s="5" t="s">
        <v>44</v>
      </c>
      <c r="H65" s="11">
        <f t="shared" si="5"/>
        <v>2475</v>
      </c>
    </row>
    <row r="66" spans="1:9" ht="15" customHeight="1" x14ac:dyDescent="0.15">
      <c r="A66" s="25"/>
      <c r="B66" s="2">
        <v>7</v>
      </c>
      <c r="C66" s="10"/>
      <c r="D66" s="12">
        <f t="shared" si="4"/>
        <v>2630</v>
      </c>
      <c r="E66" s="31"/>
      <c r="F66" s="11">
        <v>31570</v>
      </c>
      <c r="G66" s="5" t="s">
        <v>44</v>
      </c>
      <c r="H66" s="11">
        <f t="shared" si="5"/>
        <v>2630</v>
      </c>
    </row>
    <row r="67" spans="1:9" ht="15" customHeight="1" x14ac:dyDescent="0.15">
      <c r="A67" s="25"/>
      <c r="B67" s="7">
        <v>8</v>
      </c>
      <c r="C67" s="10"/>
      <c r="D67" s="12">
        <f t="shared" si="4"/>
        <v>2785</v>
      </c>
      <c r="E67" s="31"/>
      <c r="F67" s="11">
        <v>33420</v>
      </c>
      <c r="G67" s="5" t="s">
        <v>44</v>
      </c>
      <c r="H67" s="11">
        <f t="shared" si="5"/>
        <v>2785</v>
      </c>
    </row>
    <row r="68" spans="1:9" ht="15" customHeight="1" x14ac:dyDescent="0.15">
      <c r="A68" s="25"/>
      <c r="B68" s="7">
        <v>9</v>
      </c>
      <c r="C68" s="10"/>
      <c r="D68" s="12">
        <f t="shared" si="4"/>
        <v>2918</v>
      </c>
      <c r="E68" s="31"/>
      <c r="F68" s="11">
        <v>35020</v>
      </c>
      <c r="G68" s="5" t="s">
        <v>44</v>
      </c>
      <c r="H68" s="11">
        <f t="shared" si="5"/>
        <v>2918</v>
      </c>
    </row>
    <row r="69" spans="1:9" ht="15" customHeight="1" x14ac:dyDescent="0.15">
      <c r="A69" s="26"/>
      <c r="B69" s="7">
        <v>10</v>
      </c>
      <c r="C69" s="10"/>
      <c r="D69" s="12">
        <f t="shared" si="4"/>
        <v>3050</v>
      </c>
      <c r="E69" s="32"/>
      <c r="F69" s="13">
        <v>36610</v>
      </c>
      <c r="G69" s="5" t="s">
        <v>44</v>
      </c>
      <c r="H69" s="13">
        <f t="shared" si="5"/>
        <v>3050</v>
      </c>
    </row>
    <row r="70" spans="1:9" ht="13.5" customHeight="1" x14ac:dyDescent="0.15">
      <c r="A70" s="33" t="s">
        <v>38</v>
      </c>
      <c r="B70" s="14">
        <v>1</v>
      </c>
      <c r="C70" s="15"/>
      <c r="D70" s="16">
        <f>H70</f>
        <v>1075</v>
      </c>
      <c r="E70" s="30" t="s">
        <v>45</v>
      </c>
      <c r="F70" s="11">
        <v>2580</v>
      </c>
      <c r="G70" s="17" t="s">
        <v>46</v>
      </c>
      <c r="H70" s="11">
        <f t="shared" ref="H70:H79" si="6">ROUNDDOWN(F70*5/12,0)</f>
        <v>1075</v>
      </c>
      <c r="I70" s="18"/>
    </row>
    <row r="71" spans="1:9" x14ac:dyDescent="0.15">
      <c r="A71" s="33"/>
      <c r="B71" s="14">
        <v>2</v>
      </c>
      <c r="C71" s="15"/>
      <c r="D71" s="16">
        <f t="shared" ref="D71:D79" si="7">H71</f>
        <v>1525</v>
      </c>
      <c r="E71" s="31"/>
      <c r="F71" s="11">
        <v>3660</v>
      </c>
      <c r="G71" s="19" t="s">
        <v>46</v>
      </c>
      <c r="H71" s="11">
        <f t="shared" si="6"/>
        <v>1525</v>
      </c>
    </row>
    <row r="72" spans="1:9" x14ac:dyDescent="0.15">
      <c r="A72" s="33"/>
      <c r="B72" s="14">
        <v>3</v>
      </c>
      <c r="C72" s="15"/>
      <c r="D72" s="16">
        <f t="shared" si="7"/>
        <v>1733</v>
      </c>
      <c r="E72" s="31"/>
      <c r="F72" s="11">
        <v>4160</v>
      </c>
      <c r="G72" s="19" t="s">
        <v>46</v>
      </c>
      <c r="H72" s="11">
        <f t="shared" si="6"/>
        <v>1733</v>
      </c>
    </row>
    <row r="73" spans="1:9" x14ac:dyDescent="0.15">
      <c r="A73" s="33"/>
      <c r="B73" s="14">
        <v>4</v>
      </c>
      <c r="C73" s="15"/>
      <c r="D73" s="16">
        <f t="shared" si="7"/>
        <v>1870</v>
      </c>
      <c r="E73" s="31"/>
      <c r="F73" s="11">
        <v>4490</v>
      </c>
      <c r="G73" s="19" t="s">
        <v>46</v>
      </c>
      <c r="H73" s="11">
        <f t="shared" si="6"/>
        <v>1870</v>
      </c>
    </row>
    <row r="74" spans="1:9" x14ac:dyDescent="0.15">
      <c r="A74" s="33"/>
      <c r="B74" s="14">
        <v>5</v>
      </c>
      <c r="C74" s="15"/>
      <c r="D74" s="16">
        <f t="shared" si="7"/>
        <v>1925</v>
      </c>
      <c r="E74" s="31"/>
      <c r="F74" s="11">
        <v>4620</v>
      </c>
      <c r="G74" s="19" t="s">
        <v>46</v>
      </c>
      <c r="H74" s="11">
        <f t="shared" si="6"/>
        <v>1925</v>
      </c>
    </row>
    <row r="75" spans="1:9" x14ac:dyDescent="0.15">
      <c r="A75" s="33"/>
      <c r="B75" s="14">
        <v>6</v>
      </c>
      <c r="C75" s="15"/>
      <c r="D75" s="16">
        <f t="shared" si="7"/>
        <v>2045</v>
      </c>
      <c r="E75" s="31"/>
      <c r="F75" s="11">
        <v>4910</v>
      </c>
      <c r="G75" s="19" t="s">
        <v>46</v>
      </c>
      <c r="H75" s="11">
        <f t="shared" si="6"/>
        <v>2045</v>
      </c>
    </row>
    <row r="76" spans="1:9" x14ac:dyDescent="0.15">
      <c r="A76" s="33"/>
      <c r="B76" s="14">
        <v>7</v>
      </c>
      <c r="C76" s="15"/>
      <c r="D76" s="16">
        <f t="shared" si="7"/>
        <v>2133</v>
      </c>
      <c r="E76" s="31"/>
      <c r="F76" s="11">
        <v>5120</v>
      </c>
      <c r="G76" s="19" t="s">
        <v>46</v>
      </c>
      <c r="H76" s="11">
        <f t="shared" si="6"/>
        <v>2133</v>
      </c>
    </row>
    <row r="77" spans="1:9" x14ac:dyDescent="0.15">
      <c r="A77" s="33"/>
      <c r="B77" s="14">
        <v>8</v>
      </c>
      <c r="C77" s="15"/>
      <c r="D77" s="16">
        <f t="shared" si="7"/>
        <v>2200</v>
      </c>
      <c r="E77" s="31"/>
      <c r="F77" s="11">
        <v>5280</v>
      </c>
      <c r="G77" s="19" t="s">
        <v>46</v>
      </c>
      <c r="H77" s="11">
        <f t="shared" si="6"/>
        <v>2200</v>
      </c>
    </row>
    <row r="78" spans="1:9" x14ac:dyDescent="0.15">
      <c r="A78" s="33"/>
      <c r="B78" s="14">
        <v>9</v>
      </c>
      <c r="C78" s="15"/>
      <c r="D78" s="16">
        <f t="shared" si="7"/>
        <v>2270</v>
      </c>
      <c r="E78" s="31"/>
      <c r="F78" s="11">
        <v>5450</v>
      </c>
      <c r="G78" s="19" t="s">
        <v>46</v>
      </c>
      <c r="H78" s="11">
        <f t="shared" si="6"/>
        <v>2270</v>
      </c>
    </row>
    <row r="79" spans="1:9" x14ac:dyDescent="0.15">
      <c r="A79" s="33"/>
      <c r="B79" s="14">
        <v>10</v>
      </c>
      <c r="C79" s="15"/>
      <c r="D79" s="16">
        <f t="shared" si="7"/>
        <v>2341</v>
      </c>
      <c r="E79" s="32"/>
      <c r="F79" s="13">
        <v>5620</v>
      </c>
      <c r="G79" s="19" t="s">
        <v>46</v>
      </c>
      <c r="H79" s="13">
        <f t="shared" si="6"/>
        <v>2341</v>
      </c>
    </row>
    <row r="80" spans="1:9" ht="15" customHeight="1" x14ac:dyDescent="0.15">
      <c r="A80" s="24" t="s">
        <v>47</v>
      </c>
      <c r="B80" s="2">
        <v>1</v>
      </c>
      <c r="C80" s="10" t="s">
        <v>48</v>
      </c>
      <c r="D80" s="6">
        <v>113420</v>
      </c>
      <c r="E80" s="30" t="s">
        <v>49</v>
      </c>
      <c r="F80" s="34" t="s">
        <v>50</v>
      </c>
      <c r="G80" s="35"/>
      <c r="H80" s="35"/>
      <c r="I80" s="35"/>
    </row>
    <row r="81" spans="1:9" ht="15" customHeight="1" x14ac:dyDescent="0.15">
      <c r="A81" s="25"/>
      <c r="B81" s="7">
        <v>2</v>
      </c>
      <c r="C81" s="10" t="s">
        <v>48</v>
      </c>
      <c r="D81" s="8">
        <f>SUM(D80*2)</f>
        <v>226840</v>
      </c>
      <c r="E81" s="28"/>
      <c r="F81" s="36"/>
      <c r="G81" s="37"/>
      <c r="H81" s="37"/>
      <c r="I81" s="37"/>
    </row>
    <row r="82" spans="1:9" ht="15" customHeight="1" x14ac:dyDescent="0.15">
      <c r="A82" s="25"/>
      <c r="B82" s="2">
        <v>3</v>
      </c>
      <c r="C82" s="10" t="s">
        <v>48</v>
      </c>
      <c r="D82" s="8">
        <f>SUM(D80*3)</f>
        <v>340260</v>
      </c>
      <c r="E82" s="28"/>
      <c r="F82" s="36"/>
      <c r="G82" s="37"/>
      <c r="H82" s="37"/>
      <c r="I82" s="37"/>
    </row>
    <row r="83" spans="1:9" ht="15" customHeight="1" x14ac:dyDescent="0.15">
      <c r="A83" s="25"/>
      <c r="B83" s="7">
        <v>4</v>
      </c>
      <c r="C83" s="10" t="s">
        <v>48</v>
      </c>
      <c r="D83" s="8">
        <f>SUM(D80*4)</f>
        <v>453680</v>
      </c>
      <c r="E83" s="28"/>
      <c r="F83" s="36"/>
      <c r="G83" s="37"/>
      <c r="H83" s="37"/>
      <c r="I83" s="37"/>
    </row>
    <row r="84" spans="1:9" ht="15" customHeight="1" x14ac:dyDescent="0.15">
      <c r="A84" s="25"/>
      <c r="B84" s="2">
        <v>5</v>
      </c>
      <c r="C84" s="10" t="s">
        <v>48</v>
      </c>
      <c r="D84" s="8">
        <f>SUM(D80*5)</f>
        <v>567100</v>
      </c>
      <c r="E84" s="28"/>
      <c r="F84" s="36"/>
      <c r="G84" s="37"/>
      <c r="H84" s="37"/>
      <c r="I84" s="37"/>
    </row>
    <row r="85" spans="1:9" ht="15" customHeight="1" x14ac:dyDescent="0.15">
      <c r="A85" s="25"/>
      <c r="B85" s="2">
        <v>1</v>
      </c>
      <c r="C85" s="10" t="s">
        <v>51</v>
      </c>
      <c r="D85" s="6">
        <v>168880</v>
      </c>
      <c r="E85" s="28"/>
      <c r="F85" s="36" t="s">
        <v>52</v>
      </c>
      <c r="G85" s="38"/>
      <c r="H85" s="38"/>
      <c r="I85" s="38"/>
    </row>
    <row r="86" spans="1:9" ht="15" customHeight="1" x14ac:dyDescent="0.15">
      <c r="A86" s="25"/>
      <c r="B86" s="7">
        <v>2</v>
      </c>
      <c r="C86" s="10" t="s">
        <v>51</v>
      </c>
      <c r="D86" s="8">
        <f>SUM(D85*2)</f>
        <v>337760</v>
      </c>
      <c r="E86" s="28"/>
      <c r="F86" s="36"/>
      <c r="G86" s="38"/>
      <c r="H86" s="38"/>
      <c r="I86" s="38"/>
    </row>
    <row r="87" spans="1:9" ht="15" customHeight="1" x14ac:dyDescent="0.15">
      <c r="A87" s="25"/>
      <c r="B87" s="2">
        <v>3</v>
      </c>
      <c r="C87" s="10" t="s">
        <v>51</v>
      </c>
      <c r="D87" s="8">
        <f>SUM(D85*3)</f>
        <v>506640</v>
      </c>
      <c r="E87" s="28"/>
      <c r="F87" s="36"/>
      <c r="G87" s="38"/>
      <c r="H87" s="38"/>
      <c r="I87" s="38"/>
    </row>
    <row r="88" spans="1:9" ht="15" customHeight="1" x14ac:dyDescent="0.15">
      <c r="A88" s="25"/>
      <c r="B88" s="7">
        <v>4</v>
      </c>
      <c r="C88" s="10" t="s">
        <v>51</v>
      </c>
      <c r="D88" s="8">
        <f>SUM(D85*4)</f>
        <v>675520</v>
      </c>
      <c r="E88" s="28"/>
      <c r="F88" s="36"/>
      <c r="G88" s="38"/>
      <c r="H88" s="38"/>
      <c r="I88" s="38"/>
    </row>
    <row r="89" spans="1:9" ht="15" customHeight="1" x14ac:dyDescent="0.15">
      <c r="A89" s="26"/>
      <c r="B89" s="2">
        <v>5</v>
      </c>
      <c r="C89" s="10" t="s">
        <v>51</v>
      </c>
      <c r="D89" s="8">
        <f>SUM(D85*5)</f>
        <v>844400</v>
      </c>
      <c r="E89" s="29"/>
      <c r="F89" s="39"/>
      <c r="G89" s="40"/>
      <c r="H89" s="40"/>
      <c r="I89" s="40"/>
    </row>
    <row r="90" spans="1:9" ht="129" customHeight="1" x14ac:dyDescent="0.15">
      <c r="A90" s="20" t="s">
        <v>53</v>
      </c>
      <c r="B90" s="7"/>
      <c r="C90" s="10"/>
      <c r="D90" s="8">
        <v>13000</v>
      </c>
      <c r="E90" s="21" t="s">
        <v>54</v>
      </c>
      <c r="F90" s="22"/>
      <c r="G90" s="18"/>
      <c r="H90" s="18"/>
      <c r="I90" s="18"/>
    </row>
  </sheetData>
  <sheetProtection sheet="1" objects="1" scenarios="1" selectLockedCells="1" selectUnlockedCells="1"/>
  <mergeCells count="12">
    <mergeCell ref="A70:A79"/>
    <mergeCell ref="E70:E79"/>
    <mergeCell ref="A80:A89"/>
    <mergeCell ref="E80:E89"/>
    <mergeCell ref="F80:I84"/>
    <mergeCell ref="F85:I89"/>
    <mergeCell ref="A2:A49"/>
    <mergeCell ref="E2:E49"/>
    <mergeCell ref="A50:A59"/>
    <mergeCell ref="E50:E59"/>
    <mergeCell ref="A60:A69"/>
    <mergeCell ref="E60:E69"/>
  </mergeCells>
  <phoneticPr fontId="1"/>
  <pageMargins left="0.78740157480314965" right="0.78740157480314965" top="1.1811023622047245" bottom="0.98425196850393704" header="0.51181102362204722" footer="0.51181102362204722"/>
  <pageSetup paperSize="9" scale="46" fitToWidth="0" orientation="portrait" r:id="rId1"/>
  <headerFooter alignWithMargins="0">
    <oddHeader>&amp;C&amp;12保護基準額単価表&amp;R
（修正時は「早見表」→「単価表」の順で！）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計算シート</vt:lpstr>
      <vt:lpstr>参照先</vt:lpstr>
      <vt:lpstr>計算シート!Print_Area</vt:lpstr>
      <vt:lpstr>参照先!Print_Area</vt:lpstr>
      <vt:lpstr>参照先!Print_Titles</vt:lpstr>
      <vt:lpstr>人数</vt:lpstr>
      <vt:lpstr>生年人数</vt:lpstr>
      <vt:lpstr>第二類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2021-06-04T05:16:03Z</cp:lastPrinted>
  <dcterms:created xsi:type="dcterms:W3CDTF">2019-05-24T01:45:43Z</dcterms:created>
  <dcterms:modified xsi:type="dcterms:W3CDTF">2021-06-04T05:22:48Z</dcterms:modified>
</cp:coreProperties>
</file>