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9FCE3E21-8FBA-45EC-B186-95A32812A3BE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グラフ①" sheetId="1" r:id="rId1"/>
    <sheet name="グラフ②" sheetId="2" r:id="rId2"/>
    <sheet name="グラフ③" sheetId="3" r:id="rId3"/>
    <sheet name="グラフ④" sheetId="4" r:id="rId4"/>
    <sheet name="グラフ⑤" sheetId="6" r:id="rId5"/>
    <sheet name="グラフ⑥" sheetId="5" r:id="rId6"/>
  </sheets>
  <definedNames>
    <definedName name="_xlnm.Print_Area" localSheetId="0">グラフ①!$A$1:$I$34</definedName>
    <definedName name="_xlnm.Print_Area" localSheetId="1">グラフ②!$A$1:$I$34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D12" i="3"/>
  <c r="G5" i="2"/>
  <c r="G13" i="2"/>
  <c r="D9" i="2" l="1"/>
  <c r="D7" i="2"/>
  <c r="G12" i="1"/>
  <c r="G6" i="1"/>
  <c r="G5" i="1"/>
  <c r="M8" i="4"/>
  <c r="M11" i="4"/>
  <c r="K9" i="4"/>
  <c r="K10" i="4"/>
  <c r="C13" i="1"/>
  <c r="C12" i="1"/>
  <c r="D12" i="1" s="1"/>
  <c r="C11" i="1"/>
  <c r="C10" i="1"/>
  <c r="C9" i="1"/>
  <c r="C8" i="1"/>
  <c r="C7" i="1"/>
  <c r="C6" i="1"/>
  <c r="C5" i="1"/>
  <c r="C4" i="1"/>
  <c r="C17" i="1"/>
  <c r="D17" i="1" s="1"/>
  <c r="C16" i="1"/>
  <c r="D16" i="1" s="1"/>
  <c r="G8" i="1" l="1"/>
  <c r="I15" i="3" l="1"/>
  <c r="I14" i="3"/>
  <c r="I13" i="3"/>
  <c r="I12" i="3"/>
  <c r="I11" i="3"/>
  <c r="I10" i="3"/>
  <c r="I9" i="3"/>
  <c r="I8" i="3"/>
  <c r="I7" i="3"/>
  <c r="I6" i="3"/>
  <c r="I5" i="3"/>
  <c r="G15" i="3"/>
  <c r="G14" i="3"/>
  <c r="D12" i="2"/>
  <c r="D8" i="2"/>
  <c r="D6" i="2"/>
  <c r="D6" i="3"/>
  <c r="E6" i="3" s="1"/>
  <c r="F49" i="2"/>
  <c r="C14" i="2"/>
  <c r="D14" i="2" s="1"/>
  <c r="E14" i="2" s="1"/>
  <c r="C13" i="2"/>
  <c r="D13" i="2" s="1"/>
  <c r="C12" i="2"/>
  <c r="C11" i="2"/>
  <c r="D11" i="2" s="1"/>
  <c r="C10" i="2"/>
  <c r="D10" i="2" s="1"/>
  <c r="C9" i="2"/>
  <c r="C8" i="2"/>
  <c r="C7" i="2"/>
  <c r="C6" i="2"/>
  <c r="C5" i="2"/>
  <c r="C49" i="2" l="1"/>
  <c r="D13" i="1" l="1"/>
  <c r="D5" i="1"/>
  <c r="D8" i="1"/>
  <c r="D6" i="1"/>
  <c r="D7" i="1"/>
  <c r="D9" i="1"/>
  <c r="D10" i="1"/>
  <c r="D11" i="1"/>
  <c r="G37" i="1"/>
  <c r="M5" i="4" l="1"/>
  <c r="N5" i="4"/>
  <c r="M18" i="4"/>
  <c r="M17" i="4"/>
  <c r="M16" i="4"/>
  <c r="M14" i="4"/>
  <c r="M13" i="4"/>
  <c r="M12" i="4"/>
  <c r="M10" i="4"/>
  <c r="M9" i="4"/>
  <c r="M7" i="4"/>
  <c r="M6" i="4"/>
  <c r="K18" i="4"/>
  <c r="K17" i="4"/>
  <c r="K16" i="4"/>
  <c r="K14" i="4"/>
  <c r="K13" i="4"/>
  <c r="K12" i="4"/>
  <c r="K11" i="4"/>
  <c r="K8" i="4"/>
  <c r="K7" i="4"/>
  <c r="K6" i="4"/>
  <c r="K5" i="4"/>
  <c r="D4" i="1"/>
  <c r="Q9" i="4" l="1"/>
  <c r="Q5" i="4"/>
  <c r="M19" i="4"/>
  <c r="K19" i="4"/>
  <c r="O12" i="4"/>
  <c r="O13" i="4"/>
  <c r="O14" i="4"/>
  <c r="Q17" i="4"/>
  <c r="O18" i="4"/>
  <c r="Q14" i="4"/>
  <c r="Q12" i="4"/>
  <c r="O9" i="4"/>
  <c r="O7" i="4"/>
  <c r="Q7" i="4"/>
  <c r="O6" i="4"/>
  <c r="O5" i="4"/>
  <c r="Q18" i="4"/>
  <c r="O16" i="4"/>
  <c r="K15" i="4"/>
  <c r="Q6" i="4"/>
  <c r="Q13" i="4"/>
  <c r="Q16" i="4"/>
  <c r="O17" i="4"/>
  <c r="Q11" i="4"/>
  <c r="O8" i="4"/>
  <c r="M15" i="4"/>
  <c r="O11" i="4"/>
  <c r="Q8" i="4"/>
  <c r="Q10" i="4"/>
  <c r="O10" i="4"/>
  <c r="Q19" i="4" l="1"/>
  <c r="O19" i="4"/>
  <c r="O15" i="4"/>
  <c r="Q15" i="4"/>
  <c r="F16" i="2" l="1"/>
  <c r="H8" i="1"/>
  <c r="F16" i="3" l="1"/>
  <c r="C16" i="3"/>
  <c r="I16" i="3" s="1"/>
  <c r="G14" i="2"/>
  <c r="H14" i="2" s="1"/>
  <c r="I14" i="2" s="1"/>
  <c r="C16" i="2"/>
  <c r="G4" i="1"/>
  <c r="H4" i="1" l="1"/>
  <c r="L19" i="4" l="1"/>
  <c r="J19" i="4"/>
  <c r="O20" i="4"/>
  <c r="M20" i="4"/>
  <c r="N18" i="4"/>
  <c r="N17" i="4"/>
  <c r="N16" i="4"/>
  <c r="N14" i="4"/>
  <c r="N13" i="4"/>
  <c r="N12" i="4"/>
  <c r="N11" i="4"/>
  <c r="N10" i="4"/>
  <c r="N9" i="4"/>
  <c r="N8" i="4"/>
  <c r="N7" i="4"/>
  <c r="N6" i="4"/>
  <c r="J15" i="4"/>
  <c r="L15" i="4"/>
  <c r="N15" i="4" l="1"/>
  <c r="N19" i="4"/>
  <c r="G15" i="2"/>
  <c r="D15" i="2"/>
  <c r="G9" i="2"/>
  <c r="E9" i="2"/>
  <c r="G10" i="2"/>
  <c r="E10" i="2"/>
  <c r="G11" i="2"/>
  <c r="E11" i="2"/>
  <c r="G7" i="2"/>
  <c r="E7" i="2"/>
  <c r="G12" i="2"/>
  <c r="E12" i="2"/>
  <c r="E13" i="2"/>
  <c r="G8" i="2"/>
  <c r="E8" i="2"/>
  <c r="D5" i="2"/>
  <c r="G6" i="2"/>
  <c r="E6" i="2"/>
  <c r="G10" i="3"/>
  <c r="G7" i="3"/>
  <c r="G8" i="3"/>
  <c r="G12" i="3"/>
  <c r="G13" i="3"/>
  <c r="G11" i="3"/>
  <c r="G9" i="3"/>
  <c r="D10" i="3"/>
  <c r="E10" i="3" s="1"/>
  <c r="D7" i="3"/>
  <c r="E7" i="3" s="1"/>
  <c r="D14" i="3"/>
  <c r="E14" i="3" s="1"/>
  <c r="D8" i="3"/>
  <c r="E8" i="3" s="1"/>
  <c r="E12" i="3"/>
  <c r="D15" i="3"/>
  <c r="E15" i="3" s="1"/>
  <c r="D13" i="3"/>
  <c r="E13" i="3" s="1"/>
  <c r="D5" i="3"/>
  <c r="D11" i="3"/>
  <c r="E11" i="3" s="1"/>
  <c r="D9" i="3"/>
  <c r="E9" i="3" s="1"/>
  <c r="G6" i="3"/>
  <c r="H6" i="3" s="1"/>
  <c r="J6" i="3" s="1"/>
  <c r="G38" i="2"/>
  <c r="G39" i="2"/>
  <c r="G40" i="2"/>
  <c r="G41" i="2"/>
  <c r="G42" i="2"/>
  <c r="G43" i="2"/>
  <c r="G44" i="2"/>
  <c r="G45" i="2"/>
  <c r="G46" i="2"/>
  <c r="G47" i="2"/>
  <c r="G48" i="2"/>
  <c r="D38" i="2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G37" i="2"/>
  <c r="D37" i="2"/>
  <c r="E37" i="2" s="1"/>
  <c r="G11" i="1"/>
  <c r="H11" i="1" s="1"/>
  <c r="G10" i="1"/>
  <c r="H10" i="1" s="1"/>
  <c r="G9" i="1"/>
  <c r="G7" i="1"/>
  <c r="G13" i="1"/>
  <c r="H13" i="1" s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D37" i="1"/>
  <c r="H37" i="1" s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C59" i="1"/>
  <c r="G49" i="2" l="1"/>
  <c r="E5" i="2"/>
  <c r="D16" i="2"/>
  <c r="E16" i="2" s="1"/>
  <c r="G14" i="1"/>
  <c r="H5" i="3"/>
  <c r="J5" i="3" s="1"/>
  <c r="E5" i="3"/>
  <c r="E16" i="3" s="1"/>
  <c r="D16" i="3"/>
  <c r="G16" i="3"/>
  <c r="D49" i="2"/>
  <c r="E38" i="2"/>
  <c r="G16" i="2"/>
  <c r="H12" i="1"/>
  <c r="D14" i="1"/>
  <c r="H7" i="1"/>
  <c r="H6" i="1"/>
  <c r="H5" i="1"/>
  <c r="H11" i="3"/>
  <c r="J11" i="3" s="1"/>
  <c r="H12" i="3"/>
  <c r="J12" i="3" s="1"/>
  <c r="H10" i="3"/>
  <c r="J10" i="3" s="1"/>
  <c r="H8" i="3"/>
  <c r="J8" i="3" s="1"/>
  <c r="H13" i="3"/>
  <c r="J13" i="3" s="1"/>
  <c r="H14" i="3"/>
  <c r="J14" i="3" s="1"/>
  <c r="H9" i="3"/>
  <c r="J9" i="3" s="1"/>
  <c r="H15" i="3"/>
  <c r="J15" i="3" s="1"/>
  <c r="H7" i="3"/>
  <c r="J7" i="3" s="1"/>
  <c r="H5" i="2"/>
  <c r="I5" i="2" s="1"/>
  <c r="H44" i="2"/>
  <c r="I44" i="2" s="1"/>
  <c r="H48" i="2"/>
  <c r="I48" i="2" s="1"/>
  <c r="H40" i="2"/>
  <c r="I40" i="2" s="1"/>
  <c r="H37" i="2"/>
  <c r="I37" i="2" s="1"/>
  <c r="H12" i="2"/>
  <c r="I12" i="2" s="1"/>
  <c r="H11" i="2"/>
  <c r="I11" i="2" s="1"/>
  <c r="H9" i="2"/>
  <c r="I9" i="2" s="1"/>
  <c r="H42" i="1"/>
  <c r="H50" i="1"/>
  <c r="H54" i="1"/>
  <c r="H58" i="1"/>
  <c r="H47" i="2"/>
  <c r="I47" i="2" s="1"/>
  <c r="H39" i="2"/>
  <c r="I39" i="2" s="1"/>
  <c r="H45" i="2"/>
  <c r="I45" i="2" s="1"/>
  <c r="H41" i="2"/>
  <c r="I41" i="2" s="1"/>
  <c r="H8" i="2"/>
  <c r="I8" i="2" s="1"/>
  <c r="H13" i="2"/>
  <c r="I13" i="2" s="1"/>
  <c r="H10" i="2"/>
  <c r="I10" i="2" s="1"/>
  <c r="H43" i="2"/>
  <c r="I43" i="2" s="1"/>
  <c r="H15" i="2"/>
  <c r="H42" i="2"/>
  <c r="I42" i="2" s="1"/>
  <c r="H46" i="2"/>
  <c r="I46" i="2" s="1"/>
  <c r="H38" i="2"/>
  <c r="I38" i="2" s="1"/>
  <c r="H7" i="2"/>
  <c r="I7" i="2" s="1"/>
  <c r="H6" i="2"/>
  <c r="I6" i="2" s="1"/>
  <c r="H40" i="1"/>
  <c r="H48" i="1"/>
  <c r="H56" i="1"/>
  <c r="H41" i="1"/>
  <c r="H45" i="1"/>
  <c r="H49" i="1"/>
  <c r="H53" i="1"/>
  <c r="H57" i="1"/>
  <c r="H44" i="1"/>
  <c r="H52" i="1"/>
  <c r="H9" i="1"/>
  <c r="H39" i="1"/>
  <c r="H43" i="1"/>
  <c r="H47" i="1"/>
  <c r="H51" i="1"/>
  <c r="H55" i="1"/>
  <c r="H38" i="1"/>
  <c r="H46" i="1"/>
  <c r="H16" i="3" l="1"/>
  <c r="H49" i="2"/>
  <c r="I49" i="2" s="1"/>
  <c r="J16" i="3"/>
  <c r="H16" i="2"/>
  <c r="H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2" authorId="0" shapeId="0" xr:uid="{11E30BEF-C48F-4444-9BCF-01FC9C339BAF}">
      <text>
        <r>
          <rPr>
            <sz val="12"/>
            <color indexed="81"/>
            <rFont val="MS P ゴシック"/>
            <family val="3"/>
            <charset val="128"/>
          </rPr>
          <t xml:space="preserve">調整+10000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7" authorId="0" shapeId="0" xr:uid="{800761DD-8FED-455C-8BD8-827B7DBB862E}">
      <text>
        <r>
          <rPr>
            <sz val="11"/>
            <color indexed="81"/>
            <rFont val="MS P ゴシック"/>
            <family val="3"/>
            <charset val="128"/>
          </rPr>
          <t xml:space="preserve">調整△10,000
</t>
        </r>
      </text>
    </comment>
    <comment ref="D9" authorId="0" shapeId="0" xr:uid="{F5F77035-30E0-4CD3-99D6-818AB6651548}">
      <text>
        <r>
          <rPr>
            <sz val="11"/>
            <color indexed="81"/>
            <rFont val="MS P ゴシック"/>
            <family val="3"/>
            <charset val="128"/>
          </rPr>
          <t>調整△10,000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2" authorId="0" shapeId="0" xr:uid="{EE1DA03D-BF19-4C9B-A362-BD934138539B}">
      <text>
        <r>
          <rPr>
            <sz val="11"/>
            <color indexed="81"/>
            <rFont val="MS P ゴシック"/>
            <family val="3"/>
            <charset val="128"/>
          </rPr>
          <t>調整△10000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9" authorId="0" shapeId="0" xr:uid="{E14AEF25-1BA3-4242-8EF6-058509C7E5E6}">
      <text>
        <r>
          <rPr>
            <sz val="9"/>
            <color indexed="81"/>
            <rFont val="MS P ゴシック"/>
            <family val="3"/>
            <charset val="128"/>
          </rPr>
          <t xml:space="preserve">端数調整+0.0001
</t>
        </r>
      </text>
    </comment>
    <comment ref="K10" authorId="0" shapeId="0" xr:uid="{29AE3D49-D22D-4D02-8102-420AB929D413}">
      <text>
        <r>
          <rPr>
            <sz val="9"/>
            <color indexed="81"/>
            <rFont val="MS P ゴシック"/>
            <family val="3"/>
            <charset val="128"/>
          </rPr>
          <t>端数調整+0.0001</t>
        </r>
      </text>
    </comment>
    <comment ref="M11" authorId="0" shapeId="0" xr:uid="{C4795B78-D620-4784-A912-65FF5CF7894C}">
      <text>
        <r>
          <rPr>
            <sz val="9"/>
            <color indexed="81"/>
            <rFont val="MS P ゴシック"/>
            <family val="3"/>
            <charset val="128"/>
          </rPr>
          <t>端数調整△0.0001</t>
        </r>
      </text>
    </comment>
  </commentList>
</comments>
</file>

<file path=xl/sharedStrings.xml><?xml version="1.0" encoding="utf-8"?>
<sst xmlns="http://schemas.openxmlformats.org/spreadsheetml/2006/main" count="273" uniqueCount="187">
  <si>
    <t>市税</t>
  </si>
  <si>
    <t>地方譲与税</t>
  </si>
  <si>
    <t>利子割交付金</t>
  </si>
  <si>
    <t>配当割交付金</t>
  </si>
  <si>
    <t>法人事業税交付金</t>
  </si>
  <si>
    <t>地方消費税交付金</t>
  </si>
  <si>
    <t>ゴルフ場利用税交付金</t>
  </si>
  <si>
    <t>環境性能割交付金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</si>
  <si>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</si>
  <si>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</si>
  <si>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</si>
  <si>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</si>
  <si>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</si>
  <si>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</si>
  <si>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</si>
  <si>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</si>
  <si>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</si>
  <si>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</si>
  <si>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</si>
  <si>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</si>
  <si>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合計</t>
    <rPh sb="0" eb="2">
      <t>ゴウケイ</t>
    </rPh>
    <phoneticPr fontId="1"/>
  </si>
  <si>
    <t>増減額</t>
    <rPh sb="0" eb="2">
      <t>ゾウゲン</t>
    </rPh>
    <rPh sb="2" eb="3">
      <t>ガク</t>
    </rPh>
    <phoneticPr fontId="1"/>
  </si>
  <si>
    <t>万円単位</t>
    <rPh sb="0" eb="2">
      <t>マンエン</t>
    </rPh>
    <rPh sb="2" eb="4">
      <t>タンイ</t>
    </rPh>
    <phoneticPr fontId="1"/>
  </si>
  <si>
    <t>市債</t>
    <phoneticPr fontId="1"/>
  </si>
  <si>
    <t>その他</t>
    <rPh sb="2" eb="3">
      <t>タ</t>
    </rPh>
    <phoneticPr fontId="1"/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</si>
  <si>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</si>
  <si>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</si>
  <si>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</si>
  <si>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</si>
  <si>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</si>
  <si>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</si>
  <si>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</si>
  <si>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</si>
  <si>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</si>
  <si>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</si>
  <si>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公債費</t>
  </si>
  <si>
    <t>予備費</t>
  </si>
  <si>
    <t>人件費</t>
    <rPh sb="0" eb="3">
      <t>ジンケンヒ</t>
    </rPh>
    <phoneticPr fontId="1"/>
  </si>
  <si>
    <t>物件費</t>
    <rPh sb="0" eb="2">
      <t>ブッケン</t>
    </rPh>
    <rPh sb="2" eb="3">
      <t>ヒ</t>
    </rPh>
    <phoneticPr fontId="1"/>
  </si>
  <si>
    <t>補助費等</t>
    <rPh sb="0" eb="3">
      <t>ホジョヒ</t>
    </rPh>
    <rPh sb="3" eb="4">
      <t>トウ</t>
    </rPh>
    <phoneticPr fontId="1"/>
  </si>
  <si>
    <t>扶助費</t>
    <rPh sb="0" eb="3">
      <t>フジョヒ</t>
    </rPh>
    <phoneticPr fontId="1"/>
  </si>
  <si>
    <t>貸付金</t>
    <rPh sb="0" eb="3">
      <t>カシツケキン</t>
    </rPh>
    <phoneticPr fontId="1"/>
  </si>
  <si>
    <t>投資及び出資金</t>
    <rPh sb="0" eb="2">
      <t>トウシ</t>
    </rPh>
    <rPh sb="2" eb="3">
      <t>オヨ</t>
    </rPh>
    <rPh sb="4" eb="7">
      <t>シュッシキン</t>
    </rPh>
    <phoneticPr fontId="1"/>
  </si>
  <si>
    <t>積立金</t>
    <rPh sb="0" eb="2">
      <t>ツミタテ</t>
    </rPh>
    <rPh sb="2" eb="3">
      <t>キン</t>
    </rPh>
    <phoneticPr fontId="1"/>
  </si>
  <si>
    <t>繰出金</t>
    <rPh sb="0" eb="2">
      <t>クリダ</t>
    </rPh>
    <rPh sb="2" eb="3">
      <t>キン</t>
    </rPh>
    <phoneticPr fontId="1"/>
  </si>
  <si>
    <t>維持補修費</t>
    <rPh sb="0" eb="2">
      <t>イジ</t>
    </rPh>
    <rPh sb="2" eb="5">
      <t>ホシュウヒ</t>
    </rPh>
    <phoneticPr fontId="1"/>
  </si>
  <si>
    <t>公債費</t>
    <rPh sb="0" eb="3">
      <t>コウサイヒ</t>
    </rPh>
    <phoneticPr fontId="1"/>
  </si>
  <si>
    <t>投資的経費</t>
    <rPh sb="0" eb="3">
      <t>トウシテキ</t>
    </rPh>
    <rPh sb="3" eb="5">
      <t>ケイヒ</t>
    </rPh>
    <phoneticPr fontId="1"/>
  </si>
  <si>
    <t>議会費・労働費</t>
    <rPh sb="2" eb="3">
      <t>ヒ</t>
    </rPh>
    <rPh sb="4" eb="6">
      <t>ロウドウ</t>
    </rPh>
    <rPh sb="6" eb="7">
      <t>ヒ</t>
    </rPh>
    <phoneticPr fontId="1"/>
  </si>
  <si>
    <t>＜参考：元データ＞</t>
    <rPh sb="1" eb="3">
      <t>サンコウ</t>
    </rPh>
    <rPh sb="4" eb="5">
      <t>モト</t>
    </rPh>
    <phoneticPr fontId="1"/>
  </si>
  <si>
    <t>＜参考：元データ＞</t>
    <rPh sb="1" eb="3">
      <t>サンコウ</t>
    </rPh>
    <rPh sb="4" eb="5">
      <t>モト</t>
    </rPh>
    <phoneticPr fontId="1"/>
  </si>
  <si>
    <t>健全化判断比率</t>
    <rPh sb="0" eb="3">
      <t>ケンゼンカ</t>
    </rPh>
    <rPh sb="3" eb="5">
      <t>ハンダン</t>
    </rPh>
    <rPh sb="5" eb="7">
      <t>ヒリツ</t>
    </rPh>
    <phoneticPr fontId="1"/>
  </si>
  <si>
    <t>①</t>
    <phoneticPr fontId="1"/>
  </si>
  <si>
    <t>実質赤字比率</t>
    <rPh sb="0" eb="2">
      <t>ジッシツ</t>
    </rPh>
    <rPh sb="2" eb="4">
      <t>アカジ</t>
    </rPh>
    <rPh sb="4" eb="6">
      <t>ヒリツ</t>
    </rPh>
    <phoneticPr fontId="1"/>
  </si>
  <si>
    <t>②</t>
    <phoneticPr fontId="1"/>
  </si>
  <si>
    <t>連結実質赤字比率</t>
    <rPh sb="0" eb="2">
      <t>レンケツ</t>
    </rPh>
    <rPh sb="2" eb="4">
      <t>ジッシツ</t>
    </rPh>
    <rPh sb="4" eb="6">
      <t>アカジ</t>
    </rPh>
    <rPh sb="6" eb="8">
      <t>ヒリツ</t>
    </rPh>
    <phoneticPr fontId="1"/>
  </si>
  <si>
    <t>③</t>
    <phoneticPr fontId="1"/>
  </si>
  <si>
    <t>実質公債費比率</t>
    <rPh sb="0" eb="2">
      <t>ジッシツ</t>
    </rPh>
    <rPh sb="2" eb="5">
      <t>コウサイヒ</t>
    </rPh>
    <rPh sb="5" eb="7">
      <t>ヒリツ</t>
    </rPh>
    <phoneticPr fontId="1"/>
  </si>
  <si>
    <t>④</t>
    <phoneticPr fontId="1"/>
  </si>
  <si>
    <t>将来負担比率</t>
    <rPh sb="0" eb="2">
      <t>ショウライ</t>
    </rPh>
    <rPh sb="2" eb="4">
      <t>フタン</t>
    </rPh>
    <rPh sb="4" eb="6">
      <t>ヒリツ</t>
    </rPh>
    <phoneticPr fontId="1"/>
  </si>
  <si>
    <t>資金不足比率</t>
    <rPh sb="0" eb="2">
      <t>シキン</t>
    </rPh>
    <rPh sb="2" eb="4">
      <t>ブソク</t>
    </rPh>
    <rPh sb="4" eb="6">
      <t>ヒリツ</t>
    </rPh>
    <phoneticPr fontId="1"/>
  </si>
  <si>
    <t>小田原市</t>
    <rPh sb="0" eb="4">
      <t>オダワラシ</t>
    </rPh>
    <phoneticPr fontId="1"/>
  </si>
  <si>
    <t>－</t>
    <phoneticPr fontId="1"/>
  </si>
  <si>
    <t>黒字のため算定なし</t>
    <rPh sb="0" eb="2">
      <t>クロジ</t>
    </rPh>
    <rPh sb="5" eb="7">
      <t>サンテイ</t>
    </rPh>
    <phoneticPr fontId="1"/>
  </si>
  <si>
    <t>資金不足が生じていないため、算定なし</t>
    <rPh sb="0" eb="2">
      <t>シキン</t>
    </rPh>
    <rPh sb="2" eb="4">
      <t>ブソク</t>
    </rPh>
    <rPh sb="5" eb="6">
      <t>ショウ</t>
    </rPh>
    <rPh sb="14" eb="16">
      <t>サンテイ</t>
    </rPh>
    <phoneticPr fontId="1"/>
  </si>
  <si>
    <t>会計名</t>
    <rPh sb="0" eb="2">
      <t>カイケイ</t>
    </rPh>
    <rPh sb="2" eb="3">
      <t>メイ</t>
    </rPh>
    <phoneticPr fontId="1"/>
  </si>
  <si>
    <t>収入済額</t>
    <rPh sb="0" eb="3">
      <t>シュウニュウスミ</t>
    </rPh>
    <rPh sb="3" eb="4">
      <t>ガク</t>
    </rPh>
    <phoneticPr fontId="1"/>
  </si>
  <si>
    <t>支出済額</t>
    <rPh sb="0" eb="2">
      <t>シシュツ</t>
    </rPh>
    <rPh sb="2" eb="3">
      <t>スミ</t>
    </rPh>
    <rPh sb="3" eb="4">
      <t>ガク</t>
    </rPh>
    <phoneticPr fontId="1"/>
  </si>
  <si>
    <t>収支差引額</t>
    <rPh sb="0" eb="2">
      <t>シュウシ</t>
    </rPh>
    <rPh sb="2" eb="4">
      <t>サシヒキ</t>
    </rPh>
    <rPh sb="4" eb="5">
      <t>ガク</t>
    </rPh>
    <phoneticPr fontId="1"/>
  </si>
  <si>
    <t>競輪事業</t>
    <rPh sb="0" eb="2">
      <t>ケイリン</t>
    </rPh>
    <rPh sb="2" eb="4">
      <t>ジギョウ</t>
    </rPh>
    <phoneticPr fontId="1"/>
  </si>
  <si>
    <t>天守閣事業</t>
    <rPh sb="0" eb="3">
      <t>テンシュカク</t>
    </rPh>
    <rPh sb="3" eb="5">
      <t>ジギョウ</t>
    </rPh>
    <phoneticPr fontId="1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</si>
  <si>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1"/>
  </si>
  <si>
    <t>国民健康保険診療施設事業</t>
    <phoneticPr fontId="1"/>
  </si>
  <si>
    <t>公設地方卸売市場事業</t>
    <phoneticPr fontId="1"/>
  </si>
  <si>
    <t>介護保険事業</t>
    <phoneticPr fontId="1"/>
  </si>
  <si>
    <t>後期高齢者医療事業</t>
  </si>
  <si>
    <t>公共用地先行取得事業</t>
    <phoneticPr fontId="1"/>
  </si>
  <si>
    <t>広域消防事業</t>
  </si>
  <si>
    <t>地下街事業</t>
    <phoneticPr fontId="1"/>
  </si>
  <si>
    <t>水道事業</t>
    <rPh sb="0" eb="2">
      <t>スイドウ</t>
    </rPh>
    <rPh sb="2" eb="4">
      <t>ジギョウ</t>
    </rPh>
    <phoneticPr fontId="1"/>
  </si>
  <si>
    <t>病院事業</t>
    <rPh sb="0" eb="2">
      <t>ビョウイン</t>
    </rPh>
    <rPh sb="2" eb="4">
      <t>ジギョウ</t>
    </rPh>
    <phoneticPr fontId="1"/>
  </si>
  <si>
    <t>下水道事業</t>
    <rPh sb="0" eb="3">
      <t>ゲスイドウ</t>
    </rPh>
    <rPh sb="3" eb="5">
      <t>ジギョウ</t>
    </rPh>
    <phoneticPr fontId="1"/>
  </si>
  <si>
    <t>企業会計　計</t>
    <rPh sb="0" eb="2">
      <t>キギョウ</t>
    </rPh>
    <rPh sb="2" eb="4">
      <t>カイケイ</t>
    </rPh>
    <rPh sb="5" eb="6">
      <t>ケイ</t>
    </rPh>
    <phoneticPr fontId="1"/>
  </si>
  <si>
    <t>特別会計　計</t>
    <rPh sb="0" eb="2">
      <t>トクベツ</t>
    </rPh>
    <rPh sb="2" eb="4">
      <t>カイケイ</t>
    </rPh>
    <rPh sb="5" eb="6">
      <t>ケイ</t>
    </rPh>
    <phoneticPr fontId="1"/>
  </si>
  <si>
    <t>0円</t>
    <rPh sb="1" eb="2">
      <t>エン</t>
    </rPh>
    <phoneticPr fontId="1"/>
  </si>
  <si>
    <t>特別会計</t>
    <rPh sb="0" eb="2">
      <t>トクベツ</t>
    </rPh>
    <rPh sb="2" eb="4">
      <t>カイケイ</t>
    </rPh>
    <phoneticPr fontId="1"/>
  </si>
  <si>
    <t>企業会計</t>
    <rPh sb="0" eb="2">
      <t>キギョウ</t>
    </rPh>
    <rPh sb="2" eb="4">
      <t>カイケイ</t>
    </rPh>
    <phoneticPr fontId="1"/>
  </si>
  <si>
    <t>Ｈ25</t>
    <phoneticPr fontId="1"/>
  </si>
  <si>
    <t>Ｈ26</t>
    <phoneticPr fontId="1"/>
  </si>
  <si>
    <t>Ｈ27</t>
    <phoneticPr fontId="1"/>
  </si>
  <si>
    <t>Ｈ28</t>
    <phoneticPr fontId="1"/>
  </si>
  <si>
    <t>Ｈ29</t>
    <phoneticPr fontId="1"/>
  </si>
  <si>
    <t>H30</t>
    <phoneticPr fontId="1"/>
  </si>
  <si>
    <t>R1</t>
    <phoneticPr fontId="1"/>
  </si>
  <si>
    <t>R2</t>
    <phoneticPr fontId="1"/>
  </si>
  <si>
    <t>R3</t>
    <phoneticPr fontId="1"/>
  </si>
  <si>
    <t>R4</t>
    <phoneticPr fontId="1"/>
  </si>
  <si>
    <t>債務合計（全会計）</t>
    <rPh sb="0" eb="2">
      <t>サイム</t>
    </rPh>
    <rPh sb="2" eb="4">
      <t>ゴウケイ</t>
    </rPh>
    <rPh sb="5" eb="6">
      <t>ゼン</t>
    </rPh>
    <rPh sb="6" eb="8">
      <t>カイケイ</t>
    </rPh>
    <phoneticPr fontId="1"/>
  </si>
  <si>
    <t>財政調整基金</t>
    <rPh sb="0" eb="2">
      <t>ザイセイ</t>
    </rPh>
    <rPh sb="2" eb="4">
      <t>チョウセイ</t>
    </rPh>
    <rPh sb="4" eb="6">
      <t>キキン</t>
    </rPh>
    <phoneticPr fontId="1"/>
  </si>
  <si>
    <t>前年度比較</t>
    <rPh sb="0" eb="3">
      <t>ゼンネンド</t>
    </rPh>
    <rPh sb="3" eb="5">
      <t>ヒカク</t>
    </rPh>
    <phoneticPr fontId="1"/>
  </si>
  <si>
    <t>3条のみ</t>
    <rPh sb="1" eb="2">
      <t>ジョウ</t>
    </rPh>
    <phoneticPr fontId="1"/>
  </si>
  <si>
    <t>自</t>
    <rPh sb="0" eb="1">
      <t>ジ</t>
    </rPh>
    <phoneticPr fontId="1"/>
  </si>
  <si>
    <t>依</t>
    <rPh sb="0" eb="1">
      <t>イ</t>
    </rPh>
    <phoneticPr fontId="1"/>
  </si>
  <si>
    <t>財源(自：自主財源、依：依存財源)</t>
    <rPh sb="0" eb="2">
      <t>ザイゲン</t>
    </rPh>
    <rPh sb="3" eb="4">
      <t>ジ</t>
    </rPh>
    <rPh sb="5" eb="7">
      <t>ジシュ</t>
    </rPh>
    <rPh sb="7" eb="9">
      <t>ザイゲン</t>
    </rPh>
    <rPh sb="10" eb="11">
      <t>イ</t>
    </rPh>
    <rPh sb="12" eb="14">
      <t>イゾン</t>
    </rPh>
    <rPh sb="14" eb="16">
      <t>ザイゲン</t>
    </rPh>
    <phoneticPr fontId="1"/>
  </si>
  <si>
    <t>R5決算額</t>
    <rPh sb="2" eb="5">
      <t>ケッサンガク</t>
    </rPh>
    <phoneticPr fontId="1"/>
  </si>
  <si>
    <t>株式等譲渡所得割交付金</t>
    <phoneticPr fontId="1"/>
  </si>
  <si>
    <t>R5決算額</t>
    <rPh sb="2" eb="4">
      <t>ケッサン</t>
    </rPh>
    <rPh sb="4" eb="5">
      <t>ガク</t>
    </rPh>
    <phoneticPr fontId="1"/>
  </si>
  <si>
    <t>↓データラベル手動編集用</t>
    <rPh sb="7" eb="9">
      <t>シュドウ</t>
    </rPh>
    <rPh sb="9" eb="12">
      <t>ヘンシュウヨウ</t>
    </rPh>
    <phoneticPr fontId="1"/>
  </si>
  <si>
    <t>増減（円）</t>
    <rPh sb="0" eb="2">
      <t>ゾウゲン</t>
    </rPh>
    <rPh sb="3" eb="4">
      <t>エン</t>
    </rPh>
    <phoneticPr fontId="1"/>
  </si>
  <si>
    <t>R5</t>
    <phoneticPr fontId="1"/>
  </si>
  <si>
    <t>早期健全化基準
（経営健全化基準）</t>
    <rPh sb="0" eb="2">
      <t>ソウキ</t>
    </rPh>
    <rPh sb="2" eb="5">
      <t>ケンゼンカ</t>
    </rPh>
    <rPh sb="5" eb="7">
      <t>キジュン</t>
    </rPh>
    <rPh sb="9" eb="11">
      <t>ケイエイ</t>
    </rPh>
    <rPh sb="11" eb="14">
      <t>ケンゼンカ</t>
    </rPh>
    <rPh sb="14" eb="16">
      <t>キジュン</t>
    </rPh>
    <phoneticPr fontId="1"/>
  </si>
  <si>
    <t>財政再生基準</t>
    <rPh sb="0" eb="2">
      <t>ザイセイ</t>
    </rPh>
    <rPh sb="2" eb="4">
      <t>サイセイ</t>
    </rPh>
    <rPh sb="4" eb="6">
      <t>キジュン</t>
    </rPh>
    <phoneticPr fontId="1"/>
  </si>
  <si>
    <t>38億1,224万円</t>
    <rPh sb="2" eb="3">
      <t>オク</t>
    </rPh>
    <rPh sb="8" eb="10">
      <t>マンエン</t>
    </rPh>
    <phoneticPr fontId="1"/>
  </si>
  <si>
    <t>35億4,151万円</t>
    <rPh sb="2" eb="3">
      <t>オク</t>
    </rPh>
    <rPh sb="8" eb="10">
      <t>マンエン</t>
    </rPh>
    <phoneticPr fontId="1"/>
  </si>
  <si>
    <t>2億7,073万円</t>
    <rPh sb="1" eb="2">
      <t>オク</t>
    </rPh>
    <rPh sb="7" eb="9">
      <t>マンエン</t>
    </rPh>
    <phoneticPr fontId="1"/>
  </si>
  <si>
    <t>162億49万円</t>
    <rPh sb="3" eb="4">
      <t>オク</t>
    </rPh>
    <rPh sb="6" eb="8">
      <t>マンエン</t>
    </rPh>
    <phoneticPr fontId="1"/>
  </si>
  <si>
    <t>141億6,872万円</t>
    <rPh sb="3" eb="4">
      <t>オク</t>
    </rPh>
    <rPh sb="9" eb="11">
      <t>マンエン</t>
    </rPh>
    <phoneticPr fontId="1"/>
  </si>
  <si>
    <t>20億3,177万円</t>
    <rPh sb="2" eb="3">
      <t>オク</t>
    </rPh>
    <rPh sb="8" eb="10">
      <t>マンエン</t>
    </rPh>
    <phoneticPr fontId="1"/>
  </si>
  <si>
    <t>62億2,397万円</t>
    <rPh sb="2" eb="3">
      <t>オク</t>
    </rPh>
    <rPh sb="8" eb="10">
      <t>マンエン</t>
    </rPh>
    <phoneticPr fontId="1"/>
  </si>
  <si>
    <t>62億7,383万円</t>
    <rPh sb="2" eb="3">
      <t>オク</t>
    </rPh>
    <rPh sb="8" eb="9">
      <t>マン</t>
    </rPh>
    <rPh sb="9" eb="10">
      <t>エン</t>
    </rPh>
    <phoneticPr fontId="1"/>
  </si>
  <si>
    <t>-4,986万円</t>
    <rPh sb="6" eb="8">
      <t>マンエン</t>
    </rPh>
    <phoneticPr fontId="1"/>
  </si>
  <si>
    <t>262億3,670万円</t>
    <rPh sb="3" eb="4">
      <t>オク</t>
    </rPh>
    <rPh sb="9" eb="11">
      <t>マンエン</t>
    </rPh>
    <phoneticPr fontId="1"/>
  </si>
  <si>
    <t>239億8,406万円</t>
    <rPh sb="3" eb="4">
      <t>オク</t>
    </rPh>
    <rPh sb="9" eb="11">
      <t>マンエン</t>
    </rPh>
    <phoneticPr fontId="1"/>
  </si>
  <si>
    <t>22億5,264万円</t>
    <rPh sb="2" eb="3">
      <t>オク</t>
    </rPh>
    <rPh sb="8" eb="10">
      <t>マンエン</t>
    </rPh>
    <phoneticPr fontId="1"/>
  </si>
  <si>
    <t>自主</t>
    <rPh sb="0" eb="2">
      <t>ジシュ</t>
    </rPh>
    <phoneticPr fontId="9"/>
  </si>
  <si>
    <t>依存</t>
    <rPh sb="0" eb="2">
      <t>イゾン</t>
    </rPh>
    <phoneticPr fontId="9"/>
  </si>
  <si>
    <t>（自主財源）計</t>
    <rPh sb="1" eb="3">
      <t>ジシュ</t>
    </rPh>
    <rPh sb="3" eb="5">
      <t>ザイゲン</t>
    </rPh>
    <rPh sb="6" eb="7">
      <t>ケイ</t>
    </rPh>
    <phoneticPr fontId="1"/>
  </si>
  <si>
    <t>（依存財源）計</t>
    <rPh sb="1" eb="3">
      <t>イゾン</t>
    </rPh>
    <rPh sb="3" eb="5">
      <t>ザイゲン</t>
    </rPh>
    <rPh sb="6" eb="7">
      <t>ケイ</t>
    </rPh>
    <phoneticPr fontId="1"/>
  </si>
  <si>
    <t>R6決算額</t>
    <rPh sb="2" eb="4">
      <t>ケッサン</t>
    </rPh>
    <rPh sb="4" eb="5">
      <t>ガク</t>
    </rPh>
    <phoneticPr fontId="1"/>
  </si>
  <si>
    <t>R6決算額（億万）</t>
    <rPh sb="2" eb="5">
      <t>ケッサンガク</t>
    </rPh>
    <rPh sb="6" eb="7">
      <t>オク</t>
    </rPh>
    <rPh sb="7" eb="8">
      <t>マン</t>
    </rPh>
    <phoneticPr fontId="1"/>
  </si>
  <si>
    <t>R6決算額</t>
    <rPh sb="2" eb="5">
      <t>ケッサンガク</t>
    </rPh>
    <phoneticPr fontId="1"/>
  </si>
  <si>
    <t>R6決算額(億万)</t>
    <rPh sb="2" eb="4">
      <t>ケッサン</t>
    </rPh>
    <rPh sb="4" eb="5">
      <t>ガク</t>
    </rPh>
    <rPh sb="6" eb="8">
      <t>オクマン</t>
    </rPh>
    <phoneticPr fontId="1"/>
  </si>
  <si>
    <t>R6決算（億万）</t>
    <rPh sb="2" eb="4">
      <t>ケッサン</t>
    </rPh>
    <rPh sb="5" eb="7">
      <t>オクマン</t>
    </rPh>
    <phoneticPr fontId="1"/>
  </si>
  <si>
    <t>R6</t>
    <phoneticPr fontId="1"/>
  </si>
  <si>
    <t>4.3%
(前年度比+1.0ポイント)</t>
    <rPh sb="6" eb="10">
      <t>ゼンネンドヒ</t>
    </rPh>
    <phoneticPr fontId="1"/>
  </si>
  <si>
    <t>43.1%
（前年度比+4.7ポイント）</t>
    <rPh sb="7" eb="10">
      <t>ゼンネンド</t>
    </rPh>
    <rPh sb="10" eb="11">
      <t>ヒ</t>
    </rPh>
    <phoneticPr fontId="1"/>
  </si>
  <si>
    <t>274億4,005万円</t>
    <rPh sb="3" eb="4">
      <t>オク</t>
    </rPh>
    <rPh sb="9" eb="11">
      <t>マンエン</t>
    </rPh>
    <phoneticPr fontId="1"/>
  </si>
  <si>
    <t>1億9,687万円</t>
    <rPh sb="1" eb="2">
      <t>オク</t>
    </rPh>
    <rPh sb="7" eb="9">
      <t>マンエン</t>
    </rPh>
    <phoneticPr fontId="1"/>
  </si>
  <si>
    <t>192億6,861万円</t>
    <rPh sb="3" eb="4">
      <t>オク</t>
    </rPh>
    <rPh sb="9" eb="11">
      <t>マンエン</t>
    </rPh>
    <phoneticPr fontId="1"/>
  </si>
  <si>
    <t>2,762万円</t>
    <rPh sb="5" eb="7">
      <t>マンエン</t>
    </rPh>
    <phoneticPr fontId="1"/>
  </si>
  <si>
    <t>57億8,659万円</t>
    <rPh sb="2" eb="3">
      <t>オク</t>
    </rPh>
    <rPh sb="8" eb="10">
      <t>マンエン</t>
    </rPh>
    <phoneticPr fontId="1"/>
  </si>
  <si>
    <t>2億918万円</t>
    <rPh sb="1" eb="2">
      <t>オク</t>
    </rPh>
    <rPh sb="5" eb="7">
      <t>マンエン</t>
    </rPh>
    <phoneticPr fontId="1"/>
  </si>
  <si>
    <t>47億5,199万円</t>
    <rPh sb="2" eb="3">
      <t>オク</t>
    </rPh>
    <rPh sb="8" eb="10">
      <t>マンエン</t>
    </rPh>
    <phoneticPr fontId="1"/>
  </si>
  <si>
    <t>6億6,315万円</t>
    <rPh sb="1" eb="2">
      <t>オク</t>
    </rPh>
    <rPh sb="7" eb="9">
      <t>マンエン</t>
    </rPh>
    <phoneticPr fontId="1"/>
  </si>
  <si>
    <t>184億6,199万円</t>
    <rPh sb="3" eb="4">
      <t>オク</t>
    </rPh>
    <rPh sb="9" eb="11">
      <t>マンエン</t>
    </rPh>
    <phoneticPr fontId="1"/>
  </si>
  <si>
    <t>1億3,797万円</t>
    <rPh sb="1" eb="2">
      <t>オク</t>
    </rPh>
    <rPh sb="7" eb="9">
      <t>マンエン</t>
    </rPh>
    <phoneticPr fontId="1"/>
  </si>
  <si>
    <t>769億4402万円</t>
    <rPh sb="3" eb="4">
      <t>オク</t>
    </rPh>
    <rPh sb="8" eb="10">
      <t>マンエン</t>
    </rPh>
    <phoneticPr fontId="1"/>
  </si>
  <si>
    <t>269億4,124万円</t>
    <rPh sb="3" eb="4">
      <t>オク</t>
    </rPh>
    <rPh sb="9" eb="11">
      <t>マンエン</t>
    </rPh>
    <phoneticPr fontId="1"/>
  </si>
  <si>
    <t>1億6,216万円</t>
    <rPh sb="1" eb="2">
      <t>オク</t>
    </rPh>
    <rPh sb="7" eb="9">
      <t>マンエン</t>
    </rPh>
    <phoneticPr fontId="1"/>
  </si>
  <si>
    <t>192億2,981万円</t>
    <rPh sb="3" eb="4">
      <t>オク</t>
    </rPh>
    <rPh sb="9" eb="11">
      <t>マンエン</t>
    </rPh>
    <phoneticPr fontId="1"/>
  </si>
  <si>
    <t>2,515万円</t>
    <rPh sb="5" eb="6">
      <t>マン</t>
    </rPh>
    <rPh sb="6" eb="7">
      <t>エン</t>
    </rPh>
    <phoneticPr fontId="1"/>
  </si>
  <si>
    <t>1億2,845万円</t>
    <rPh sb="1" eb="2">
      <t>オク</t>
    </rPh>
    <rPh sb="7" eb="9">
      <t>マンエン</t>
    </rPh>
    <phoneticPr fontId="1"/>
  </si>
  <si>
    <t>181億9,316万円</t>
    <rPh sb="3" eb="4">
      <t>オク</t>
    </rPh>
    <rPh sb="9" eb="11">
      <t>マンエン</t>
    </rPh>
    <phoneticPr fontId="1"/>
  </si>
  <si>
    <t>57億60万円</t>
    <rPh sb="2" eb="3">
      <t>オク</t>
    </rPh>
    <rPh sb="5" eb="6">
      <t>マン</t>
    </rPh>
    <rPh sb="6" eb="7">
      <t>エン</t>
    </rPh>
    <phoneticPr fontId="1"/>
  </si>
  <si>
    <t>47億5,003万円</t>
    <rPh sb="2" eb="3">
      <t>オク</t>
    </rPh>
    <rPh sb="8" eb="10">
      <t>マンエン</t>
    </rPh>
    <phoneticPr fontId="1"/>
  </si>
  <si>
    <t>6億5,810万円</t>
    <rPh sb="1" eb="2">
      <t>オク</t>
    </rPh>
    <rPh sb="7" eb="9">
      <t>マンエン</t>
    </rPh>
    <phoneticPr fontId="1"/>
  </si>
  <si>
    <t>759億9,788万円</t>
    <rPh sb="3" eb="4">
      <t>オク</t>
    </rPh>
    <rPh sb="9" eb="11">
      <t>マンエン</t>
    </rPh>
    <phoneticPr fontId="1"/>
  </si>
  <si>
    <t>4億9,881万円</t>
    <rPh sb="1" eb="2">
      <t>オク</t>
    </rPh>
    <rPh sb="7" eb="9">
      <t>マンエン</t>
    </rPh>
    <phoneticPr fontId="1"/>
  </si>
  <si>
    <t>3,471万円</t>
    <rPh sb="5" eb="7">
      <t>マンエン</t>
    </rPh>
    <phoneticPr fontId="1"/>
  </si>
  <si>
    <t>3,880万円</t>
    <rPh sb="5" eb="7">
      <t>マンエン</t>
    </rPh>
    <phoneticPr fontId="1"/>
  </si>
  <si>
    <t>247万円</t>
    <rPh sb="3" eb="5">
      <t>マンエン</t>
    </rPh>
    <phoneticPr fontId="1"/>
  </si>
  <si>
    <t>952万円</t>
    <rPh sb="3" eb="5">
      <t>マンエン</t>
    </rPh>
    <phoneticPr fontId="1"/>
  </si>
  <si>
    <t>2億6,883万円</t>
    <rPh sb="1" eb="2">
      <t>オク</t>
    </rPh>
    <rPh sb="7" eb="9">
      <t>マンエン</t>
    </rPh>
    <phoneticPr fontId="1"/>
  </si>
  <si>
    <t>8,599万円</t>
    <rPh sb="5" eb="7">
      <t>マンエン</t>
    </rPh>
    <phoneticPr fontId="1"/>
  </si>
  <si>
    <t>196万円</t>
    <rPh sb="3" eb="4">
      <t>マン</t>
    </rPh>
    <rPh sb="4" eb="5">
      <t>エン</t>
    </rPh>
    <phoneticPr fontId="1"/>
  </si>
  <si>
    <t>505万円</t>
    <rPh sb="3" eb="5">
      <t>マンエン</t>
    </rPh>
    <phoneticPr fontId="1"/>
  </si>
  <si>
    <t>9億4,614万円</t>
    <rPh sb="1" eb="2">
      <t>オク</t>
    </rPh>
    <rPh sb="7" eb="9">
      <t>マンエン</t>
    </rPh>
    <phoneticPr fontId="1"/>
  </si>
  <si>
    <t>324億7,185万円</t>
    <rPh sb="3" eb="4">
      <t>オク</t>
    </rPh>
    <rPh sb="9" eb="11">
      <t>マンエン</t>
    </rPh>
    <phoneticPr fontId="1"/>
  </si>
  <si>
    <t>53億188万円</t>
    <rPh sb="2" eb="3">
      <t>オク</t>
    </rPh>
    <rPh sb="6" eb="8">
      <t>マンエン</t>
    </rPh>
    <phoneticPr fontId="1"/>
  </si>
  <si>
    <t>26億1,331万円</t>
    <rPh sb="2" eb="3">
      <t>オク</t>
    </rPh>
    <rPh sb="8" eb="9">
      <t>マン</t>
    </rPh>
    <rPh sb="9" eb="10">
      <t>エン</t>
    </rPh>
    <phoneticPr fontId="1"/>
  </si>
  <si>
    <t>13億9,379万円</t>
    <rPh sb="2" eb="3">
      <t>オク</t>
    </rPh>
    <rPh sb="8" eb="10">
      <t>マンエン</t>
    </rPh>
    <phoneticPr fontId="1"/>
  </si>
  <si>
    <t>68億4,549万円</t>
    <rPh sb="2" eb="3">
      <t>オク</t>
    </rPh>
    <rPh sb="8" eb="10">
      <t>マンエン</t>
    </rPh>
    <phoneticPr fontId="1"/>
  </si>
  <si>
    <t>182億2,322万円</t>
    <rPh sb="3" eb="4">
      <t>オク</t>
    </rPh>
    <rPh sb="9" eb="11">
      <t>マンエン</t>
    </rPh>
    <phoneticPr fontId="1"/>
  </si>
  <si>
    <t>56億1,326万円</t>
    <rPh sb="2" eb="3">
      <t>オク</t>
    </rPh>
    <rPh sb="8" eb="10">
      <t>マンエン</t>
    </rPh>
    <phoneticPr fontId="1"/>
  </si>
  <si>
    <t>57億2,729万円</t>
    <rPh sb="2" eb="3">
      <t>オク</t>
    </rPh>
    <rPh sb="8" eb="10">
      <t>マンエン</t>
    </rPh>
    <phoneticPr fontId="1"/>
  </si>
  <si>
    <t>42億8,948万円</t>
    <rPh sb="2" eb="3">
      <t>オク</t>
    </rPh>
    <rPh sb="8" eb="10">
      <t>マンエン</t>
    </rPh>
    <phoneticPr fontId="1"/>
  </si>
  <si>
    <t>47億5,388万円</t>
    <rPh sb="2" eb="3">
      <t>オク</t>
    </rPh>
    <rPh sb="8" eb="10">
      <t>マンエン</t>
    </rPh>
    <phoneticPr fontId="1"/>
  </si>
  <si>
    <t>－2億77万円</t>
    <rPh sb="2" eb="3">
      <t>オク</t>
    </rPh>
    <rPh sb="5" eb="7">
      <t>マンエン</t>
    </rPh>
    <phoneticPr fontId="1"/>
  </si>
  <si>
    <t>+9億9,388万円</t>
    <rPh sb="2" eb="3">
      <t>オク</t>
    </rPh>
    <rPh sb="8" eb="10">
      <t>マンエン</t>
    </rPh>
    <phoneticPr fontId="1"/>
  </si>
  <si>
    <t>－1,357万円</t>
    <rPh sb="6" eb="8">
      <t>マンエン</t>
    </rPh>
    <phoneticPr fontId="1"/>
  </si>
  <si>
    <t>+8億6,384万円</t>
    <rPh sb="2" eb="3">
      <t>オク</t>
    </rPh>
    <rPh sb="8" eb="10">
      <t>マンエン</t>
    </rPh>
    <phoneticPr fontId="1"/>
  </si>
  <si>
    <t>－33億673万円</t>
    <rPh sb="3" eb="4">
      <t>オク</t>
    </rPh>
    <rPh sb="7" eb="9">
      <t>マンエン</t>
    </rPh>
    <phoneticPr fontId="1"/>
  </si>
  <si>
    <t>＋1億5,960万円</t>
    <rPh sb="2" eb="3">
      <t>オク</t>
    </rPh>
    <rPh sb="8" eb="10">
      <t>マンエン</t>
    </rPh>
    <phoneticPr fontId="1"/>
  </si>
  <si>
    <t>+19億2,344万円</t>
    <rPh sb="3" eb="4">
      <t>オク</t>
    </rPh>
    <rPh sb="9" eb="11">
      <t>マンエン</t>
    </rPh>
    <phoneticPr fontId="1"/>
  </si>
  <si>
    <t>+2億2,661万円</t>
    <rPh sb="2" eb="3">
      <t>オク</t>
    </rPh>
    <rPh sb="8" eb="10">
      <t>マンエン</t>
    </rPh>
    <phoneticPr fontId="1"/>
  </si>
  <si>
    <t>＋9億6,587万円</t>
    <rPh sb="2" eb="3">
      <t>オク</t>
    </rPh>
    <rPh sb="8" eb="10">
      <t>マンエン</t>
    </rPh>
    <phoneticPr fontId="1"/>
  </si>
  <si>
    <t>＋4,426万円</t>
    <rPh sb="6" eb="8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</si>
</sst>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##0&quot;&quot;億&quot;&quot;#,##0&quot;&quot;万&quot;&quot;円&quot;"/>
    <numFmt numFmtId="177" formatCode="0.0_ "/>
    <numFmt numFmtId="178" formatCode="#,##0.0000;[Red]\-#,##0.0000"/>
    <numFmt numFmtId="179" formatCode="#,##0.0000_ ;[Red]\-#,##0.0000\ "/>
    <numFmt numFmtId="180" formatCode="####&quot;億&quot;####&quot;万&quot;&quot;円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0"/>
      <color theme="1"/>
      <name val="Yu Gothic"/>
      <family val="2"/>
      <scheme val="minor"/>
    </font>
    <font>
      <sz val="9"/>
      <color indexed="81"/>
      <name val="MS P ゴシック"/>
      <family val="3"/>
      <charset val="128"/>
    </font>
    <font>
      <sz val="11"/>
      <color rgb="FF0070C0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8"/>
      <color rgb="FF7030A0"/>
      <name val="Yu Gothic"/>
      <family val="2"/>
      <scheme val="minor"/>
    </font>
    <font>
      <sz val="11"/>
      <color rgb="FF7030A0"/>
      <name val="Yu Gothic"/>
      <family val="2"/>
      <scheme val="minor"/>
    </font>
    <font>
      <sz val="11"/>
      <color rgb="FF006100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8" fontId="0" fillId="0" borderId="0" xfId="1" applyFont="1" applyAlignment="1"/>
    <xf numFmtId="3" fontId="0" fillId="0" borderId="0" xfId="0" applyNumberFormat="1"/>
    <xf numFmtId="38" fontId="0" fillId="0" borderId="0" xfId="0" applyNumberFormat="1"/>
    <xf numFmtId="0" fontId="0" fillId="0" borderId="0" xfId="0" applyAlignment="1">
      <alignment horizontal="right"/>
    </xf>
    <xf numFmtId="176" fontId="0" fillId="0" borderId="0" xfId="1" applyNumberFormat="1" applyFont="1" applyAlignment="1">
      <alignment horizontal="right"/>
    </xf>
    <xf numFmtId="38" fontId="0" fillId="0" borderId="0" xfId="1" quotePrefix="1" applyFont="1" applyAlignment="1">
      <alignment horizontal="right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/>
    </xf>
    <xf numFmtId="176" fontId="0" fillId="2" borderId="0" xfId="1" applyNumberFormat="1" applyFont="1" applyFill="1" applyAlignment="1">
      <alignment horizontal="right"/>
    </xf>
    <xf numFmtId="0" fontId="0" fillId="2" borderId="0" xfId="0" applyFill="1" applyAlignment="1">
      <alignment horizontal="right"/>
    </xf>
    <xf numFmtId="3" fontId="0" fillId="2" borderId="0" xfId="0" applyNumberFormat="1" applyFill="1" applyAlignment="1">
      <alignment horizontal="right" vertical="center"/>
    </xf>
    <xf numFmtId="38" fontId="0" fillId="2" borderId="0" xfId="1" quotePrefix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Fill="1"/>
    <xf numFmtId="38" fontId="0" fillId="0" borderId="0" xfId="1" applyFont="1" applyFill="1" applyAlignment="1"/>
    <xf numFmtId="38" fontId="0" fillId="0" borderId="0" xfId="0" applyNumberFormat="1" applyFill="1"/>
    <xf numFmtId="38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9" fontId="0" fillId="0" borderId="0" xfId="0" applyNumberFormat="1" applyBorder="1" applyAlignment="1">
      <alignment vertical="center"/>
    </xf>
    <xf numFmtId="10" fontId="0" fillId="0" borderId="2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0" fontId="0" fillId="0" borderId="6" xfId="0" applyNumberFormat="1" applyBorder="1" applyAlignment="1">
      <alignment vertical="center"/>
    </xf>
    <xf numFmtId="9" fontId="0" fillId="0" borderId="6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 wrapText="1"/>
    </xf>
    <xf numFmtId="10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9" fontId="0" fillId="0" borderId="7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9" fontId="0" fillId="0" borderId="8" xfId="0" applyNumberFormat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38" fontId="0" fillId="0" borderId="0" xfId="1" applyFont="1" applyAlignment="1">
      <alignment horizontal="right" vertical="center"/>
    </xf>
    <xf numFmtId="38" fontId="0" fillId="0" borderId="0" xfId="0" applyNumberFormat="1" applyAlignment="1">
      <alignment vertical="center"/>
    </xf>
    <xf numFmtId="38" fontId="0" fillId="0" borderId="0" xfId="1" applyFont="1" applyAlignment="1">
      <alignment vertical="center"/>
    </xf>
    <xf numFmtId="38" fontId="0" fillId="3" borderId="0" xfId="1" applyFont="1" applyFill="1" applyAlignment="1">
      <alignment vertical="center"/>
    </xf>
    <xf numFmtId="38" fontId="0" fillId="3" borderId="0" xfId="0" applyNumberFormat="1" applyFill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178" fontId="0" fillId="0" borderId="0" xfId="1" applyNumberFormat="1" applyFont="1" applyAlignment="1">
      <alignment horizontal="right" vertical="center"/>
    </xf>
    <xf numFmtId="178" fontId="0" fillId="3" borderId="0" xfId="1" applyNumberFormat="1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179" fontId="0" fillId="0" borderId="0" xfId="0" applyNumberFormat="1" applyAlignment="1">
      <alignment vertical="center"/>
    </xf>
    <xf numFmtId="0" fontId="3" fillId="0" borderId="0" xfId="0" applyFont="1"/>
    <xf numFmtId="3" fontId="5" fillId="0" borderId="0" xfId="0" applyNumberFormat="1" applyFont="1" applyAlignment="1">
      <alignment vertical="center"/>
    </xf>
    <xf numFmtId="176" fontId="0" fillId="0" borderId="0" xfId="0" applyNumberFormat="1" applyAlignment="1">
      <alignment horizontal="right"/>
    </xf>
    <xf numFmtId="38" fontId="6" fillId="0" borderId="0" xfId="1" applyFont="1" applyAlignment="1"/>
    <xf numFmtId="180" fontId="0" fillId="0" borderId="0" xfId="0" applyNumberFormat="1" applyFill="1" applyAlignment="1">
      <alignment horizontal="right"/>
    </xf>
    <xf numFmtId="180" fontId="0" fillId="2" borderId="0" xfId="0" applyNumberFormat="1" applyFill="1" applyAlignment="1">
      <alignment horizontal="right"/>
    </xf>
    <xf numFmtId="180" fontId="0" fillId="2" borderId="0" xfId="0" applyNumberFormat="1" applyFill="1"/>
    <xf numFmtId="0" fontId="7" fillId="0" borderId="0" xfId="0" applyFont="1" applyAlignment="1">
      <alignment horizontal="left"/>
    </xf>
    <xf numFmtId="180" fontId="0" fillId="0" borderId="0" xfId="0" applyNumberFormat="1"/>
    <xf numFmtId="180" fontId="8" fillId="2" borderId="0" xfId="0" applyNumberFormat="1" applyFont="1" applyFill="1" applyAlignment="1">
      <alignment horizontal="right"/>
    </xf>
    <xf numFmtId="0" fontId="8" fillId="2" borderId="0" xfId="0" applyFont="1" applyFill="1"/>
    <xf numFmtId="0" fontId="0" fillId="0" borderId="1" xfId="0" quotePrefix="1" applyBorder="1" applyAlignment="1">
      <alignment horizontal="right" vertical="center"/>
    </xf>
    <xf numFmtId="0" fontId="6" fillId="0" borderId="0" xfId="0" applyFont="1"/>
    <xf numFmtId="0" fontId="0" fillId="4" borderId="0" xfId="0" applyFill="1"/>
    <xf numFmtId="3" fontId="0" fillId="4" borderId="0" xfId="0" applyNumberFormat="1" applyFill="1"/>
    <xf numFmtId="38" fontId="0" fillId="4" borderId="0" xfId="1" applyFont="1" applyFill="1" applyAlignment="1"/>
    <xf numFmtId="38" fontId="2" fillId="0" borderId="0" xfId="1" applyFont="1" applyAlignment="1"/>
    <xf numFmtId="9" fontId="0" fillId="0" borderId="6" xfId="0" applyNumberFormat="1" applyFont="1" applyBorder="1" applyAlignment="1">
      <alignment vertical="center"/>
    </xf>
    <xf numFmtId="38" fontId="12" fillId="0" borderId="0" xfId="1" applyFont="1" applyAlignment="1"/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255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38" fontId="0" fillId="0" borderId="1" xfId="1" applyFont="1" applyBorder="1" applyAlignment="1"/>
    <xf numFmtId="177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33297048161089"/>
          <c:y val="8.5297031429538275E-2"/>
          <c:w val="0.60381366042649909"/>
          <c:h val="0.84900197158264312"/>
        </c:manualLayout>
      </c:layout>
      <c:doughnutChart>
        <c:varyColors val="1"/>
        <c:ser>
          <c:idx val="0"/>
          <c:order val="0"/>
          <c:tx>
            <c:strRef>
              <c:f>グラフ①!$C$3</c:f>
              <c:strCache>
                <c:ptCount val="1"/>
                <c:pt idx="0">
                  <c:v>R6決算額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83-4F43-839A-A65FCF40BD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83-4F43-839A-A65FCF40BD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683-4F43-839A-A65FCF40BD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683-4F43-839A-A65FCF40BD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683-4F43-839A-A65FCF40BD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683-4F43-839A-A65FCF40BD4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683-4F43-839A-A65FCF40BD4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683-4F43-839A-A65FCF40BD4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683-4F43-839A-A65FCF40BD4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683-4F43-839A-A65FCF40BD44}"/>
              </c:ext>
            </c:extLst>
          </c:dPt>
          <c:dLbls>
            <c:dLbl>
              <c:idx val="0"/>
              <c:layout>
                <c:manualLayout>
                  <c:x val="0.21924074590830228"/>
                  <c:y val="-0.1168932329810104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市税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324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7,185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83-4F43-839A-A65FCF40BD44}"/>
                </c:ext>
              </c:extLst>
            </c:dLbl>
            <c:dLbl>
              <c:idx val="1"/>
              <c:layout>
                <c:manualLayout>
                  <c:x val="0.27660434587433119"/>
                  <c:y val="-2.125480785955356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繰越金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188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+9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9,388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94907165880075"/>
                      <c:h val="0.1698754742785747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683-4F43-839A-A65FCF40BD44}"/>
                </c:ext>
              </c:extLst>
            </c:dLbl>
            <c:dLbl>
              <c:idx val="2"/>
              <c:layout>
                <c:manualLayout>
                  <c:x val="0.17713825833404107"/>
                  <c:y val="0.1200847686668773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諸収入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26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1,331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+4,426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45908706712122"/>
                      <c:h val="0.1698754742785747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9683-4F43-839A-A65FCF40BD44}"/>
                </c:ext>
              </c:extLst>
            </c:dLbl>
            <c:dLbl>
              <c:idx val="3"/>
              <c:layout>
                <c:manualLayout>
                  <c:x val="-7.8528889589879844E-2"/>
                  <c:y val="0.1550960907710461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使用料及び手数料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9,379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-1,357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45908706712122"/>
                      <c:h val="0.154142598103750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9683-4F43-839A-A65FCF40BD44}"/>
                </c:ext>
              </c:extLst>
            </c:dLbl>
            <c:dLbl>
              <c:idx val="4"/>
              <c:layout>
                <c:manualLayout>
                  <c:x val="-0.30346836845702452"/>
                  <c:y val="0.1156481748530866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その他（繰入金など）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68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4,549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+8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6,384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1352979953007"/>
                      <c:h val="0.1575175328294309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9683-4F43-839A-A65FCF40BD44}"/>
                </c:ext>
              </c:extLst>
            </c:dLbl>
            <c:dLbl>
              <c:idx val="5"/>
              <c:layout>
                <c:manualLayout>
                  <c:x val="-0.22599945808006666"/>
                  <c:y val="7.67386808675956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国庫支出金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215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2,995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-11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6,481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66401772967897"/>
                      <c:h val="0.1667859889162888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9683-4F43-839A-A65FCF40BD44}"/>
                </c:ext>
              </c:extLst>
            </c:dLbl>
            <c:dLbl>
              <c:idx val="6"/>
              <c:layout>
                <c:manualLayout>
                  <c:x val="-0.25143386352514874"/>
                  <c:y val="0.1008814277411945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県支出金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56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1,326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5,960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73130072916539"/>
                      <c:h val="0.176054445003146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9683-4F43-839A-A65FCF40BD44}"/>
                </c:ext>
              </c:extLst>
            </c:dLbl>
            <c:dLbl>
              <c:idx val="7"/>
              <c:layout>
                <c:manualLayout>
                  <c:x val="-0.25529653939636587"/>
                  <c:y val="-1.397736696542233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市債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57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2,729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+19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2,344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613243067266823"/>
                      <c:h val="0.160607018191716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9683-4F43-839A-A65FCF40BD44}"/>
                </c:ext>
              </c:extLst>
            </c:dLbl>
            <c:dLbl>
              <c:idx val="8"/>
              <c:layout>
                <c:manualLayout>
                  <c:x val="-0.15517354467551023"/>
                  <c:y val="-0.1170511170256731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地方消費税交付金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47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5,388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2,661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915411960253809"/>
                      <c:h val="0.155763094370154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9683-4F43-839A-A65FCF40BD44}"/>
                </c:ext>
              </c:extLst>
            </c:dLbl>
            <c:dLbl>
              <c:idx val="9"/>
              <c:layout>
                <c:manualLayout>
                  <c:x val="0.1791131116314621"/>
                  <c:y val="-9.595455002132231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地方交付税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42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8,948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+9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6,587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435020160230356"/>
                      <c:h val="0.191501871814576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9683-4F43-839A-A65FCF40BD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グラフ①!$B$4:$B$13</c:f>
              <c:strCache>
                <c:ptCount val="10"/>
                <c:pt idx="0">
                  <c:v>市税</c:v>
                </c:pt>
                <c:pt idx="1">
                  <c:v>繰越金</c:v>
                </c:pt>
                <c:pt idx="2">
                  <c:v>諸収入</c:v>
                </c:pt>
                <c:pt idx="3">
                  <c:v>使用料及び手数料</c:v>
                </c:pt>
                <c:pt idx="4">
                  <c:v>その他</c:v>
                </c:pt>
                <c:pt idx="5">
                  <c:v>国庫支出金</c:v>
                </c:pt>
                <c:pt idx="6">
                  <c:v>県支出金</c:v>
                </c:pt>
                <c:pt idx="7">
                  <c:v>市債</c:v>
                </c:pt>
                <c:pt idx="8">
                  <c:v>地方消費税交付金</c:v>
                </c:pt>
                <c:pt idx="9">
                  <c:v>地方交付税</c:v>
                </c:pt>
              </c:strCache>
            </c:strRef>
          </c:cat>
          <c:val>
            <c:numRef>
              <c:f>グラフ①!$C$4:$C$13</c:f>
              <c:numCache>
                <c:formatCode>#,##0</c:formatCode>
                <c:ptCount val="10"/>
                <c:pt idx="0">
                  <c:v>32471849929</c:v>
                </c:pt>
                <c:pt idx="1">
                  <c:v>5301878577</c:v>
                </c:pt>
                <c:pt idx="2">
                  <c:v>2613307842</c:v>
                </c:pt>
                <c:pt idx="3">
                  <c:v>1393789258</c:v>
                </c:pt>
                <c:pt idx="4">
                  <c:v>6845487658</c:v>
                </c:pt>
                <c:pt idx="5">
                  <c:v>18223219439</c:v>
                </c:pt>
                <c:pt idx="6">
                  <c:v>5613264840</c:v>
                </c:pt>
                <c:pt idx="7">
                  <c:v>5727285000</c:v>
                </c:pt>
                <c:pt idx="8">
                  <c:v>4753882000</c:v>
                </c:pt>
                <c:pt idx="9">
                  <c:v>4289483000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E-44D0-AFF4-AD2816481C58}"/>
            </c:ext>
          </c:extLst>
        </c:ser>
        <c:ser>
          <c:idx val="1"/>
          <c:order val="1"/>
          <c:tx>
            <c:strRef>
              <c:f>グラフ①!$E$3</c:f>
              <c:strCache>
                <c:ptCount val="1"/>
                <c:pt idx="0">
                  <c:v>R6決算額（億万）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683-4F43-839A-A65FCF40BD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683-4F43-839A-A65FCF40BD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683-4F43-839A-A65FCF40BD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9683-4F43-839A-A65FCF40BD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9683-4F43-839A-A65FCF40BD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9683-4F43-839A-A65FCF40BD4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9683-4F43-839A-A65FCF40BD4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9683-4F43-839A-A65FCF40BD4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9683-4F43-839A-A65FCF40BD4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9683-4F43-839A-A65FCF40BD44}"/>
              </c:ext>
            </c:extLst>
          </c:dPt>
          <c:cat>
            <c:strRef>
              <c:f>グラフ①!$B$4:$B$13</c:f>
              <c:strCache>
                <c:ptCount val="10"/>
                <c:pt idx="0">
                  <c:v>市税</c:v>
                </c:pt>
                <c:pt idx="1">
                  <c:v>繰越金</c:v>
                </c:pt>
                <c:pt idx="2">
                  <c:v>諸収入</c:v>
                </c:pt>
                <c:pt idx="3">
                  <c:v>使用料及び手数料</c:v>
                </c:pt>
                <c:pt idx="4">
                  <c:v>その他</c:v>
                </c:pt>
                <c:pt idx="5">
                  <c:v>国庫支出金</c:v>
                </c:pt>
                <c:pt idx="6">
                  <c:v>県支出金</c:v>
                </c:pt>
                <c:pt idx="7">
                  <c:v>市債</c:v>
                </c:pt>
                <c:pt idx="8">
                  <c:v>地方消費税交付金</c:v>
                </c:pt>
                <c:pt idx="9">
                  <c:v>地方交付税</c:v>
                </c:pt>
              </c:strCache>
            </c:strRef>
          </c:cat>
          <c:val>
            <c:numRef>
              <c:f>グラフ①!$E$4:$E$13</c:f>
              <c:numCache>
                <c:formatCode>General</c:formatCode>
                <c:ptCount val="10"/>
                <c:pt idx="0" formatCode="&quot;##0&quot;&quot;億&quot;&quot;#,##0&quot;&quot;万&quot;&quot;円&quot;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4E-44D0-AFF4-AD2816481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93810148731408"/>
          <c:y val="0.19643518518518518"/>
          <c:w val="0.39577740748742873"/>
          <c:h val="0.60311202149850596"/>
        </c:manualLayout>
      </c:layout>
      <c:doughnutChart>
        <c:varyColors val="1"/>
        <c:ser>
          <c:idx val="0"/>
          <c:order val="0"/>
          <c:tx>
            <c:strRef>
              <c:f>グラフ②!$C$4</c:f>
              <c:strCache>
                <c:ptCount val="1"/>
                <c:pt idx="0">
                  <c:v>R6決算額</c:v>
                </c:pt>
              </c:strCache>
            </c:strRef>
          </c:tx>
          <c:spPr>
            <a:ln w="22225"/>
          </c:spPr>
          <c:dPt>
            <c:idx val="0"/>
            <c:bubble3D val="0"/>
            <c:spPr>
              <a:solidFill>
                <a:schemeClr val="accent1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1F3-459C-8C7B-1B0C4F1A59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1F3-459C-8C7B-1B0C4F1A59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1F3-459C-8C7B-1B0C4F1A59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1F3-459C-8C7B-1B0C4F1A59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1F3-459C-8C7B-1B0C4F1A59D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1F3-459C-8C7B-1B0C4F1A59D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1F3-459C-8C7B-1B0C4F1A59D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1F3-459C-8C7B-1B0C4F1A59D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1F3-459C-8C7B-1B0C4F1A59D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22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99D1-412E-8866-37E84ECE9F36}"/>
              </c:ext>
            </c:extLst>
          </c:dPt>
          <c:dLbls>
            <c:dLbl>
              <c:idx val="0"/>
              <c:layout>
                <c:manualLayout>
                  <c:x val="0.18794043915909228"/>
                  <c:y val="-1.591089896579155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民生費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359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1,312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4,267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145657622176903"/>
                      <c:h val="0.178154461002637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1F3-459C-8C7B-1B0C4F1A59D7}"/>
                </c:ext>
              </c:extLst>
            </c:dLbl>
            <c:dLbl>
              <c:idx val="1"/>
              <c:layout>
                <c:manualLayout>
                  <c:x val="0.22448449565369238"/>
                  <c:y val="7.000795544948279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総務費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121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1,850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3,038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189771173060752"/>
                      <c:h val="0.178154461002637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1F3-459C-8C7B-1B0C4F1A59D7}"/>
                </c:ext>
              </c:extLst>
            </c:dLbl>
            <c:dLbl>
              <c:idx val="2"/>
              <c:layout>
                <c:manualLayout>
                  <c:x val="-0.20360214242235003"/>
                  <c:y val="0.1288782816229117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土木費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63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5,216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8,263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402248773947604"/>
                      <c:h val="0.1622435620368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1F3-459C-8C7B-1B0C4F1A59D7}"/>
                </c:ext>
              </c:extLst>
            </c:dLbl>
            <c:dLbl>
              <c:idx val="3"/>
              <c:layout>
                <c:manualLayout>
                  <c:x val="-0.17961926196202932"/>
                  <c:y val="6.841667860576311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衛生費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73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6,956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5,693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439999640096813"/>
                      <c:h val="0.168607798294219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1F3-459C-8C7B-1B0C4F1A59D7}"/>
                </c:ext>
              </c:extLst>
            </c:dLbl>
            <c:dLbl>
              <c:idx val="4"/>
              <c:layout>
                <c:manualLayout>
                  <c:x val="-0.26938129612803235"/>
                  <c:y val="1.909307875894982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公債費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6,872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6,112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028716904477915"/>
                      <c:h val="0.165425741830003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1F3-459C-8C7B-1B0C4F1A59D7}"/>
                </c:ext>
              </c:extLst>
            </c:dLbl>
            <c:dLbl>
              <c:idx val="5"/>
              <c:layout>
                <c:manualLayout>
                  <c:x val="-0.32785149055019686"/>
                  <c:y val="-4.932391207662287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教育費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105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6,877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+26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3,923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864007745184994"/>
                      <c:h val="0.174972281209478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1F3-459C-8C7B-1B0C4F1A59D7}"/>
                </c:ext>
              </c:extLst>
            </c:dLbl>
            <c:dLbl>
              <c:idx val="6"/>
              <c:layout>
                <c:manualLayout>
                  <c:x val="-0.33724867693548233"/>
                  <c:y val="-0.1734289240097970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消防費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28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7,034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5,340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19894194301147"/>
                      <c:h val="0.174972281209478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71F3-459C-8C7B-1B0C4F1A59D7}"/>
                </c:ext>
              </c:extLst>
            </c:dLbl>
            <c:dLbl>
              <c:idx val="7"/>
              <c:layout>
                <c:manualLayout>
                  <c:x val="-0.13051419386048083"/>
                  <c:y val="-0.1893396976929196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商工費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15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5,724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-4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707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90812129606884"/>
                      <c:h val="0.1622435620368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1F3-459C-8C7B-1B0C4F1A59D7}"/>
                </c:ext>
              </c:extLst>
            </c:dLbl>
            <c:dLbl>
              <c:idx val="8"/>
              <c:layout>
                <c:manualLayout>
                  <c:x val="0.13155830741136454"/>
                  <c:y val="-0.1654733492442323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農林水産業費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3,866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3,358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281653165538526"/>
                      <c:h val="0.159061382243687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1F3-459C-8C7B-1B0C4F1A59D7}"/>
                </c:ext>
              </c:extLst>
            </c:dLbl>
            <c:dLbl>
              <c:idx val="9"/>
              <c:layout>
                <c:manualLayout>
                  <c:x val="0.31427817881603753"/>
                  <c:y val="-3.818615751789975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議会費・労働費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5,386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-2,427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39884743018169"/>
                      <c:h val="0.165425741830003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99D1-412E-8866-37E84ECE9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グラフ②!$B$5:$B$14</c:f>
              <c:strCache>
                <c:ptCount val="10"/>
                <c:pt idx="0">
                  <c:v>民生費</c:v>
                </c:pt>
                <c:pt idx="1">
                  <c:v>総務費</c:v>
                </c:pt>
                <c:pt idx="2">
                  <c:v>土木費</c:v>
                </c:pt>
                <c:pt idx="3">
                  <c:v>衛生費</c:v>
                </c:pt>
                <c:pt idx="4">
                  <c:v>公債費</c:v>
                </c:pt>
                <c:pt idx="5">
                  <c:v>教育費</c:v>
                </c:pt>
                <c:pt idx="6">
                  <c:v>消防費</c:v>
                </c:pt>
                <c:pt idx="7">
                  <c:v>商工費</c:v>
                </c:pt>
                <c:pt idx="8">
                  <c:v>農林水産業費</c:v>
                </c:pt>
                <c:pt idx="9">
                  <c:v>議会費・労働費</c:v>
                </c:pt>
              </c:strCache>
            </c:strRef>
          </c:cat>
          <c:val>
            <c:numRef>
              <c:f>グラフ②!$C$5:$C$14</c:f>
              <c:numCache>
                <c:formatCode>#,##0_);[Red]\(#,##0\)</c:formatCode>
                <c:ptCount val="10"/>
                <c:pt idx="0">
                  <c:v>35913117966</c:v>
                </c:pt>
                <c:pt idx="1">
                  <c:v>12118496339</c:v>
                </c:pt>
                <c:pt idx="2">
                  <c:v>6352165990</c:v>
                </c:pt>
                <c:pt idx="3">
                  <c:v>7369557614</c:v>
                </c:pt>
                <c:pt idx="4">
                  <c:v>5368725116</c:v>
                </c:pt>
                <c:pt idx="5">
                  <c:v>10568767029</c:v>
                </c:pt>
                <c:pt idx="6">
                  <c:v>2870344120</c:v>
                </c:pt>
                <c:pt idx="7">
                  <c:v>1360376687</c:v>
                </c:pt>
                <c:pt idx="8">
                  <c:v>1138658345</c:v>
                </c:pt>
                <c:pt idx="9">
                  <c:v>553863170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3-459C-8C7B-1B0C4F1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19733444281458"/>
          <c:y val="0.16890376000921362"/>
          <c:w val="0.46196264530318532"/>
          <c:h val="0.57558630806253142"/>
        </c:manualLayout>
      </c:layout>
      <c:doughnutChart>
        <c:varyColors val="1"/>
        <c:ser>
          <c:idx val="0"/>
          <c:order val="0"/>
          <c:tx>
            <c:strRef>
              <c:f>グラフ③!$C$4</c:f>
              <c:strCache>
                <c:ptCount val="1"/>
                <c:pt idx="0">
                  <c:v>R6決算額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2-488A-B03F-92B088FB5C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12-488A-B03F-92B088FB5C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2-488A-B03F-92B088FB5C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512-488A-B03F-92B088FB5C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512-488A-B03F-92B088FB5C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2512-488A-B03F-92B088FB5C2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512-488A-B03F-92B088FB5C2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12-488A-B03F-92B088FB5C2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512-488A-B03F-92B088FB5C2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2-488A-B03F-92B088FB5C2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512-488A-B03F-92B088FB5C2B}"/>
              </c:ext>
            </c:extLst>
          </c:dPt>
          <c:dLbls>
            <c:dLbl>
              <c:idx val="0"/>
              <c:layout>
                <c:manualLayout>
                  <c:x val="0.22492771087481406"/>
                  <c:y val="-2.155504545603642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扶助費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222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4,643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5,192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9624842730659"/>
                      <c:h val="0.1662356808202712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512-488A-B03F-92B088FB5C2B}"/>
                </c:ext>
              </c:extLst>
            </c:dLbl>
            <c:dLbl>
              <c:idx val="1"/>
              <c:layout>
                <c:manualLayout>
                  <c:x val="0.21167609634894785"/>
                  <c:y val="-5.6453030169511289E-1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人件費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122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7,8672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1,185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302195208239844"/>
                      <c:h val="0.166235687051820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512-488A-B03F-92B088FB5C2B}"/>
                </c:ext>
              </c:extLst>
            </c:dLbl>
            <c:dLbl>
              <c:idx val="2"/>
              <c:layout>
                <c:manualLayout>
                  <c:x val="0.20389247321034853"/>
                  <c:y val="0.1709006928406466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公債費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53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6,873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6,113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89886271687719"/>
                      <c:h val="0.150839228237347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2512-488A-B03F-92B088FB5C2B}"/>
                </c:ext>
              </c:extLst>
            </c:dLbl>
            <c:dLbl>
              <c:idx val="3"/>
              <c:layout>
                <c:manualLayout>
                  <c:x val="-2.4714239177012396E-3"/>
                  <c:y val="0.1986141974747381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繰出金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102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9,409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+7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870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25598230538315"/>
                      <c:h val="0.169314978814715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2512-488A-B03F-92B088FB5C2B}"/>
                </c:ext>
              </c:extLst>
            </c:dLbl>
            <c:dLbl>
              <c:idx val="4"/>
              <c:layout>
                <c:manualLayout>
                  <c:x val="-0.12727833176161149"/>
                  <c:y val="0.2971516551193224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物件費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133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1,394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+7,190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711140361699703"/>
                      <c:h val="0.150839228237347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512-488A-B03F-92B088FB5C2B}"/>
                </c:ext>
              </c:extLst>
            </c:dLbl>
            <c:dLbl>
              <c:idx val="5"/>
              <c:layout>
                <c:manualLayout>
                  <c:x val="-0.18413753189034704"/>
                  <c:y val="0.2925326736031717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投資的経費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86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5,702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+11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8,445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86596267366101"/>
                      <c:h val="0.166235599308202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512-488A-B03F-92B088FB5C2B}"/>
                </c:ext>
              </c:extLst>
            </c:dLbl>
            <c:dLbl>
              <c:idx val="6"/>
              <c:layout>
                <c:manualLayout>
                  <c:x val="-0.25826379939977478"/>
                  <c:y val="0.2201693610469591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補助費等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99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3,281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+7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5,561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572740622308435"/>
                      <c:h val="0.175473562340504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512-488A-B03F-92B088FB5C2B}"/>
                </c:ext>
              </c:extLst>
            </c:dLbl>
            <c:dLbl>
              <c:idx val="7"/>
              <c:layout>
                <c:manualLayout>
                  <c:x val="-0.33364222888966122"/>
                  <c:y val="0.1123941493456504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積立金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3,186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-20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7,356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337028663457838"/>
                      <c:h val="0.150839228237347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512-488A-B03F-92B088FB5C2B}"/>
                </c:ext>
              </c:extLst>
            </c:dLbl>
            <c:dLbl>
              <c:idx val="8"/>
              <c:layout>
                <c:manualLayout>
                  <c:x val="-0.34721396612788752"/>
                  <c:y val="-6.466516724260346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貸付金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6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5,850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-1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3,650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400880454614023"/>
                      <c:h val="0.160077023082395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512-488A-B03F-92B088FB5C2B}"/>
                </c:ext>
              </c:extLst>
            </c:dLbl>
            <c:dLbl>
              <c:idx val="9"/>
              <c:layout>
                <c:manualLayout>
                  <c:x val="-0.14210687526781868"/>
                  <c:y val="-0.141647421093148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維持補修費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3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8,800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+2,318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419522458627002"/>
                      <c:h val="0.160077103526031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512-488A-B03F-92B088FB5C2B}"/>
                </c:ext>
              </c:extLst>
            </c:dLbl>
            <c:dLbl>
              <c:idx val="10"/>
              <c:layout>
                <c:manualLayout>
                  <c:x val="0.1754710981567848"/>
                  <c:y val="-0.1253519060694780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投資及び出資金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4</a:t>
                    </a:r>
                    <a:r>
                      <a:rPr lang="ja-JP" altLang="en-US"/>
                      <a:t>億</a:t>
                    </a:r>
                    <a:r>
                      <a:rPr lang="en-US" altLang="ja-JP"/>
                      <a:t>4,402</a:t>
                    </a:r>
                    <a:r>
                      <a:rPr lang="ja-JP" altLang="en-US"/>
                      <a:t>万円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（</a:t>
                    </a:r>
                    <a:r>
                      <a:rPr lang="en-US" altLang="ja-JP"/>
                      <a:t>-1,975</a:t>
                    </a:r>
                    <a:r>
                      <a:rPr lang="ja-JP" altLang="en-US"/>
                      <a:t>万円）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172380066856883"/>
                      <c:h val="0.160077103526031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512-488A-B03F-92B088FB5C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グラフ③!$B$5:$B$15</c:f>
              <c:strCache>
                <c:ptCount val="11"/>
                <c:pt idx="0">
                  <c:v>扶助費</c:v>
                </c:pt>
                <c:pt idx="1">
                  <c:v>人件費</c:v>
                </c:pt>
                <c:pt idx="2">
                  <c:v>公債費</c:v>
                </c:pt>
                <c:pt idx="3">
                  <c:v>繰出金</c:v>
                </c:pt>
                <c:pt idx="4">
                  <c:v>物件費</c:v>
                </c:pt>
                <c:pt idx="5">
                  <c:v>投資的経費</c:v>
                </c:pt>
                <c:pt idx="6">
                  <c:v>補助費等</c:v>
                </c:pt>
                <c:pt idx="7">
                  <c:v>積立金</c:v>
                </c:pt>
                <c:pt idx="8">
                  <c:v>貸付金</c:v>
                </c:pt>
                <c:pt idx="9">
                  <c:v>維持補修費</c:v>
                </c:pt>
                <c:pt idx="10">
                  <c:v>投資及び出資金</c:v>
                </c:pt>
              </c:strCache>
            </c:strRef>
          </c:cat>
          <c:val>
            <c:numRef>
              <c:f>グラフ③!$C$5:$C$15</c:f>
              <c:numCache>
                <c:formatCode>#,##0_);[Red]\(#,##0\)</c:formatCode>
                <c:ptCount val="11"/>
                <c:pt idx="0">
                  <c:v>22246429477</c:v>
                </c:pt>
                <c:pt idx="1">
                  <c:v>12278674750</c:v>
                </c:pt>
                <c:pt idx="2">
                  <c:v>5368725116</c:v>
                </c:pt>
                <c:pt idx="3">
                  <c:v>10294089116</c:v>
                </c:pt>
                <c:pt idx="4">
                  <c:v>13313935605</c:v>
                </c:pt>
                <c:pt idx="5">
                  <c:v>8657022060</c:v>
                </c:pt>
                <c:pt idx="6">
                  <c:v>9932812265</c:v>
                </c:pt>
                <c:pt idx="7">
                  <c:v>31865009</c:v>
                </c:pt>
                <c:pt idx="8">
                  <c:v>658500000</c:v>
                </c:pt>
                <c:pt idx="9">
                  <c:v>388002978</c:v>
                </c:pt>
                <c:pt idx="10">
                  <c:v>444016000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12-488A-B03F-92B088FB5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債務（全会計）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グラフ⑥!$B$5</c:f>
              <c:strCache>
                <c:ptCount val="1"/>
                <c:pt idx="0">
                  <c:v>債務合計（全会計）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グラフ⑥!$G$4:$N$4</c:f>
              <c:strCache>
                <c:ptCount val="8"/>
                <c:pt idx="0">
                  <c:v>Ｈ29</c:v>
                </c:pt>
                <c:pt idx="1">
                  <c:v>H30</c:v>
                </c:pt>
                <c:pt idx="2">
                  <c:v>R1</c:v>
                </c:pt>
                <c:pt idx="3">
                  <c:v>R2</c:v>
                </c:pt>
                <c:pt idx="4">
                  <c:v>R3</c:v>
                </c:pt>
                <c:pt idx="5">
                  <c:v>R4</c:v>
                </c:pt>
                <c:pt idx="6">
                  <c:v>R5</c:v>
                </c:pt>
                <c:pt idx="7">
                  <c:v>R6</c:v>
                </c:pt>
              </c:strCache>
            </c:strRef>
          </c:cat>
          <c:val>
            <c:numRef>
              <c:f>グラフ⑥!$G$5:$N$5</c:f>
              <c:numCache>
                <c:formatCode>#,##0_);[Red]\(#,##0\)</c:formatCode>
                <c:ptCount val="8"/>
                <c:pt idx="0">
                  <c:v>1080</c:v>
                </c:pt>
                <c:pt idx="1">
                  <c:v>1082</c:v>
                </c:pt>
                <c:pt idx="2">
                  <c:v>1102</c:v>
                </c:pt>
                <c:pt idx="3">
                  <c:v>1128</c:v>
                </c:pt>
                <c:pt idx="4">
                  <c:v>1108</c:v>
                </c:pt>
                <c:pt idx="5">
                  <c:v>1086</c:v>
                </c:pt>
                <c:pt idx="6">
                  <c:v>1074</c:v>
                </c:pt>
                <c:pt idx="7">
                  <c:v>1092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FB-4F97-B790-88DCB314E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0118336"/>
        <c:axId val="810112104"/>
      </c:lineChart>
      <c:catAx>
        <c:axId val="8101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112104"/>
        <c:crosses val="autoZero"/>
        <c:auto val="1"/>
        <c:lblAlgn val="ctr"/>
        <c:lblOffset val="100"/>
        <c:noMultiLvlLbl val="0"/>
      </c:catAx>
      <c:valAx>
        <c:axId val="810112104"/>
        <c:scaling>
          <c:orientation val="minMax"/>
          <c:max val="1400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11833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財政調整基金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グラフ⑥!$B$6</c:f>
              <c:strCache>
                <c:ptCount val="1"/>
                <c:pt idx="0">
                  <c:v>財政調整基金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グラフ⑥!$G$4:$N$4</c:f>
              <c:strCache>
                <c:ptCount val="8"/>
                <c:pt idx="0">
                  <c:v>Ｈ29</c:v>
                </c:pt>
                <c:pt idx="1">
                  <c:v>H30</c:v>
                </c:pt>
                <c:pt idx="2">
                  <c:v>R1</c:v>
                </c:pt>
                <c:pt idx="3">
                  <c:v>R2</c:v>
                </c:pt>
                <c:pt idx="4">
                  <c:v>R3</c:v>
                </c:pt>
                <c:pt idx="5">
                  <c:v>R4</c:v>
                </c:pt>
                <c:pt idx="6">
                  <c:v>R5</c:v>
                </c:pt>
                <c:pt idx="7">
                  <c:v>R6</c:v>
                </c:pt>
              </c:strCache>
            </c:strRef>
          </c:cat>
          <c:val>
            <c:numRef>
              <c:f>グラフ⑥!$G$6:$N$6</c:f>
              <c:numCache>
                <c:formatCode>General</c:formatCode>
                <c:ptCount val="8"/>
                <c:pt idx="0" formatCode="0.0_ ">
                  <c:v>59</c:v>
                </c:pt>
                <c:pt idx="1">
                  <c:v>61.4</c:v>
                </c:pt>
                <c:pt idx="2">
                  <c:v>58.2</c:v>
                </c:pt>
                <c:pt idx="3" formatCode="0.0_ ">
                  <c:v>52</c:v>
                </c:pt>
                <c:pt idx="4">
                  <c:v>56.1</c:v>
                </c:pt>
                <c:pt idx="5">
                  <c:v>60.8</c:v>
                </c:pt>
                <c:pt idx="6">
                  <c:v>57.5</c:v>
                </c:pt>
                <c:pt idx="7">
                  <c:v>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6-4E56-B197-E348E5CD3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0118336"/>
        <c:axId val="810112104"/>
      </c:lineChart>
      <c:catAx>
        <c:axId val="8101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112104"/>
        <c:crosses val="autoZero"/>
        <c:auto val="1"/>
        <c:lblAlgn val="ctr"/>
        <c:lblOffset val="100"/>
        <c:noMultiLvlLbl val="0"/>
      </c:catAx>
      <c:valAx>
        <c:axId val="810112104"/>
        <c:scaling>
          <c:orientation val="minMax"/>
          <c:max val="8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1183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1234168</xdr:colOff>
      <xdr:row>17</xdr:row>
      <xdr:rowOff>59055</xdr:rowOff>
    </xdr:from>
    <xdr:to>
      <xdr:col>6</xdr:col>
      <xdr:colOff>178798</xdr:colOff>
      <xdr:row>35</xdr:row>
      <xdr:rowOff>50618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8E50DA6B-6467-4B84-B8BF-AE29F7B542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629465</xdr:colOff>
      <xdr:row>24</xdr:row>
      <xdr:rowOff>177437</xdr:rowOff>
    </xdr:from>
    <xdr:to>
      <xdr:col>4</xdr:col>
      <xdr:colOff>745944</xdr:colOff>
      <xdr:row>27</xdr:row>
      <xdr:rowOff>177437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115896D-5F1D-4473-B782-8BA9E9E268A6}"/>
            </a:ext>
          </a:extLst>
        </xdr:cNvPr>
        <xdr:cNvSpPr/>
      </xdr:nvSpPr>
      <xdr:spPr>
        <a:xfrm>
          <a:off x="4303394" y="6300651"/>
          <a:ext cx="1436371" cy="734786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/>
            <a:t>合計</a:t>
          </a:r>
          <a:endParaRPr kumimoji="1" lang="en-US" altLang="ja-JP" sz="1200"/>
        </a:p>
        <a:p>
          <a:pPr algn="ctr"/>
          <a:r>
            <a:rPr kumimoji="1" lang="en-US" altLang="ja-JP" sz="1200"/>
            <a:t>872</a:t>
          </a:r>
          <a:r>
            <a:rPr kumimoji="1" lang="ja-JP" altLang="en-US" sz="1200"/>
            <a:t>億</a:t>
          </a:r>
          <a:r>
            <a:rPr kumimoji="1" lang="en-US" altLang="ja-JP" sz="1200"/>
            <a:t>3,345</a:t>
          </a:r>
          <a:r>
            <a:rPr kumimoji="1" lang="ja-JP" altLang="en-US" sz="1200"/>
            <a:t>万円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16</xdr:row>
      <xdr:rowOff>114299</xdr:rowOff>
    </xdr:from>
    <xdr:to>
      <xdr:col>6</xdr:col>
      <xdr:colOff>38100</xdr:colOff>
      <xdr:row>33</xdr:row>
      <xdr:rowOff>57149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DD7704C-C749-41CD-B67B-A5A295FF55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0.45184</cdr:x>
      <cdr:y>0.42721</cdr:y>
    </cdr:from>
    <cdr:to>
      <cdr:x>0.66641</cdr:x>
      <cdr:y>0.58473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C2A269A6-FBC8-49DF-8509-27692D217C42}"/>
            </a:ext>
          </a:extLst>
        </cdr:cNvPr>
        <cdr:cNvSpPr/>
      </cdr:nvSpPr>
      <cdr:spPr>
        <a:xfrm xmlns:a="http://schemas.openxmlformats.org/drawingml/2006/main">
          <a:off x="2747964" y="1704977"/>
          <a:ext cx="1304925" cy="628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1100">
              <a:solidFill>
                <a:sysClr val="windowText" lastClr="000000"/>
              </a:solidFill>
            </a:rPr>
            <a:t>歳出計（目的別）</a:t>
          </a:r>
          <a:endParaRPr lang="en-US" altLang="ja-JP" sz="1100">
            <a:solidFill>
              <a:sysClr val="windowText" lastClr="000000"/>
            </a:solidFill>
          </a:endParaRPr>
        </a:p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</a:rPr>
            <a:t>836</a:t>
          </a:r>
          <a:r>
            <a:rPr lang="ja-JP" altLang="en-US" sz="1100">
              <a:solidFill>
                <a:sysClr val="windowText" lastClr="000000"/>
              </a:solidFill>
            </a:rPr>
            <a:t>億</a:t>
          </a:r>
          <a:r>
            <a:rPr lang="en-US" altLang="ja-JP" sz="1100">
              <a:solidFill>
                <a:sysClr val="windowText" lastClr="000000"/>
              </a:solidFill>
            </a:rPr>
            <a:t>1,407</a:t>
          </a:r>
          <a:r>
            <a:rPr lang="ja-JP" altLang="en-US" sz="1100">
              <a:solidFill>
                <a:sysClr val="windowText" lastClr="000000"/>
              </a:solidFill>
            </a:rPr>
            <a:t>万円</a:t>
          </a:r>
          <a:endParaRPr lang="ja-JP" sz="1100">
            <a:solidFill>
              <a:sysClr val="windowText" lastClr="00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519112</xdr:colOff>
      <xdr:row>17</xdr:row>
      <xdr:rowOff>95249</xdr:rowOff>
    </xdr:from>
    <xdr:to>
      <xdr:col>5</xdr:col>
      <xdr:colOff>533400</xdr:colOff>
      <xdr:row>34</xdr:row>
      <xdr:rowOff>171449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0B3B7DB-6059-45B8-A0D4-E3C36B4BAA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1304925</xdr:colOff>
      <xdr:row>24</xdr:row>
      <xdr:rowOff>19050</xdr:rowOff>
    </xdr:from>
    <xdr:to>
      <xdr:col>4</xdr:col>
      <xdr:colOff>9525</xdr:colOff>
      <xdr:row>27</xdr:row>
      <xdr:rowOff>38100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3CEC931-ADDC-4C9A-BADD-FE433A4D5388}"/>
            </a:ext>
          </a:extLst>
        </xdr:cNvPr>
        <xdr:cNvSpPr/>
      </xdr:nvSpPr>
      <xdr:spPr>
        <a:xfrm>
          <a:off x="2733675" y="5734050"/>
          <a:ext cx="1333500" cy="7334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歳出計（性質別）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836</a:t>
          </a:r>
          <a:r>
            <a:rPr kumimoji="1" lang="ja-JP" altLang="en-US" sz="1100">
              <a:solidFill>
                <a:sysClr val="windowText" lastClr="000000"/>
              </a:solidFill>
            </a:rPr>
            <a:t>億</a:t>
          </a:r>
          <a:r>
            <a:rPr kumimoji="1" lang="en-US" altLang="ja-JP" sz="1100">
              <a:solidFill>
                <a:sysClr val="windowText" lastClr="000000"/>
              </a:solidFill>
            </a:rPr>
            <a:t>1,407</a:t>
          </a:r>
          <a:r>
            <a:rPr kumimoji="1" lang="ja-JP" altLang="en-US" sz="1100">
              <a:solidFill>
                <a:sysClr val="windowText" lastClr="000000"/>
              </a:solidFill>
            </a:rPr>
            <a:t>万円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6</xdr:row>
      <xdr:rowOff>209550</xdr:rowOff>
    </xdr:from>
    <xdr:to>
      <xdr:col>5</xdr:col>
      <xdr:colOff>500062</xdr:colOff>
      <xdr:row>18</xdr:row>
      <xdr:rowOff>95250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AE83464-D92B-4805-92A0-1CBBB39EC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304800</xdr:colOff>
      <xdr:row>6</xdr:row>
      <xdr:rowOff>228600</xdr:rowOff>
    </xdr:from>
    <xdr:to>
      <xdr:col>13</xdr:col>
      <xdr:colOff>76200</xdr:colOff>
      <xdr:row>18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EC4DEFB0-4424-4BD7-BD57-4782040AB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180975</xdr:colOff>
      <xdr:row>7</xdr:row>
      <xdr:rowOff>228600</xdr:rowOff>
    </xdr:from>
    <xdr:to>
      <xdr:col>1</xdr:col>
      <xdr:colOff>762000</xdr:colOff>
      <xdr:row>8</xdr:row>
      <xdr:rowOff>219075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A2073FC-B123-40B2-8B36-9D9758072C8F}"/>
            </a:ext>
          </a:extLst>
        </xdr:cNvPr>
        <xdr:cNvSpPr/>
      </xdr:nvSpPr>
      <xdr:spPr>
        <a:xfrm>
          <a:off x="409575" y="1895475"/>
          <a:ext cx="581025" cy="228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億円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238125</xdr:colOff>
      <xdr:row>16</xdr:row>
      <xdr:rowOff>133350</xdr:rowOff>
    </xdr:from>
    <xdr:to>
      <xdr:col>13</xdr:col>
      <xdr:colOff>133350</xdr:colOff>
      <xdr:row>17</xdr:row>
      <xdr:rowOff>123825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BF36C3F8-CA18-4413-8E3F-9B13F05316CB}"/>
            </a:ext>
          </a:extLst>
        </xdr:cNvPr>
        <xdr:cNvSpPr/>
      </xdr:nvSpPr>
      <xdr:spPr>
        <a:xfrm>
          <a:off x="9353550" y="3943350"/>
          <a:ext cx="581025" cy="228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年度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238125</xdr:colOff>
      <xdr:row>16</xdr:row>
      <xdr:rowOff>133350</xdr:rowOff>
    </xdr:from>
    <xdr:to>
      <xdr:col>14</xdr:col>
      <xdr:colOff>133350</xdr:colOff>
      <xdr:row>17</xdr:row>
      <xdr:rowOff>123825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8373053-6BEB-4837-B1A9-EB49A69CBC80}"/>
            </a:ext>
          </a:extLst>
        </xdr:cNvPr>
        <xdr:cNvSpPr/>
      </xdr:nvSpPr>
      <xdr:spPr>
        <a:xfrm>
          <a:off x="8667750" y="4181475"/>
          <a:ext cx="581025" cy="228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年度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0.87292</cdr:x>
      <cdr:y>0.84144</cdr:y>
    </cdr:from>
    <cdr:to>
      <cdr:x>1</cdr:x>
      <cdr:y>0.92477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54E37FDD-10A9-41DA-BB55-012C693F1B15}"/>
            </a:ext>
          </a:extLst>
        </cdr:cNvPr>
        <cdr:cNvSpPr/>
      </cdr:nvSpPr>
      <cdr:spPr>
        <a:xfrm xmlns:a="http://schemas.openxmlformats.org/drawingml/2006/main">
          <a:off x="3990975" y="2308225"/>
          <a:ext cx="581025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年度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  <a:endParaRPr kumimoji="1" lang="ja-JP" altLang="en-US" sz="1000">
            <a:solidFill>
              <a:sysClr val="windowText" lastClr="000000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0.01319</cdr:x>
      <cdr:y>0.07755</cdr:y>
    </cdr:from>
    <cdr:to>
      <cdr:x>0.14028</cdr:x>
      <cdr:y>0.16088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9A2073FC-B123-40B2-8B36-9D9758072C8F}"/>
            </a:ext>
          </a:extLst>
        </cdr:cNvPr>
        <cdr:cNvSpPr/>
      </cdr:nvSpPr>
      <cdr:spPr>
        <a:xfrm xmlns:a="http://schemas.openxmlformats.org/drawingml/2006/main">
          <a:off x="60325" y="212725"/>
          <a:ext cx="581025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億円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  <a:endParaRPr kumimoji="1" lang="ja-JP" altLang="en-US" sz="1000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59"/>
  <sheetViews>
    <sheetView tabSelected="1" zoomScale="85" zoomScaleNormal="85" workbookViewId="0"/>
  </sheetViews>
  <sheetFormatPr defaultRowHeight="18.75"/>
  <cols>
    <col min="1" max="1" width="5.75" customWidth="1"/>
    <col min="2" max="2" width="23.5" bestFit="1" customWidth="1"/>
    <col min="3" max="3" width="18.875" customWidth="1"/>
    <col min="4" max="4" width="17.375" customWidth="1"/>
    <col min="5" max="5" width="17.875" customWidth="1"/>
    <col min="6" max="7" width="17.375" customWidth="1"/>
    <col min="8" max="8" width="14.25" customWidth="1"/>
    <col min="9" max="9" width="17.375" customWidth="1"/>
  </cols>
  <sheetData>
    <row r="3" spans="1:9">
      <c r="A3" s="62" t="s">
        <v>103</v>
      </c>
      <c r="B3" s="3"/>
      <c r="C3" s="3" t="s">
        <v>130</v>
      </c>
      <c r="D3" s="3" t="s">
        <v>22</v>
      </c>
      <c r="E3" s="11" t="s">
        <v>129</v>
      </c>
      <c r="F3" s="3" t="s">
        <v>106</v>
      </c>
      <c r="G3" s="3" t="s">
        <v>22</v>
      </c>
      <c r="H3" s="3" t="s">
        <v>21</v>
      </c>
      <c r="I3" s="16" t="s">
        <v>99</v>
      </c>
    </row>
    <row r="4" spans="1:9">
      <c r="A4" t="s">
        <v>101</v>
      </c>
      <c r="B4" s="10" t="s">
        <v>0</v>
      </c>
      <c r="C4" s="2">
        <f>+C37</f>
        <v>32471849929</v>
      </c>
      <c r="D4" s="4">
        <f>ROUND(C4,-4)</f>
        <v>32471850000</v>
      </c>
      <c r="E4" s="12" t="s">
        <v>167</v>
      </c>
      <c r="F4" s="4">
        <v>32672619550</v>
      </c>
      <c r="G4" s="4">
        <f t="shared" ref="G4:G13" si="0">ROUND(F4,-4)</f>
        <v>32672620000</v>
      </c>
      <c r="H4" s="5">
        <f t="shared" ref="H4:H14" si="1">D4-G4</f>
        <v>-200770000</v>
      </c>
      <c r="I4" s="15" t="s">
        <v>177</v>
      </c>
    </row>
    <row r="5" spans="1:9">
      <c r="A5" t="s">
        <v>101</v>
      </c>
      <c r="B5" s="10" t="s">
        <v>18</v>
      </c>
      <c r="C5" s="2">
        <f>+C56</f>
        <v>5301878577</v>
      </c>
      <c r="D5" s="4">
        <f>ROUND(C5,-4)</f>
        <v>5301880000</v>
      </c>
      <c r="E5" s="13" t="s">
        <v>168</v>
      </c>
      <c r="F5" s="4">
        <v>4307997055</v>
      </c>
      <c r="G5" s="78">
        <f>ROUND(F5,-4)</f>
        <v>4308000000</v>
      </c>
      <c r="H5" s="5">
        <f t="shared" si="1"/>
        <v>993880000</v>
      </c>
      <c r="I5" s="15" t="s">
        <v>178</v>
      </c>
    </row>
    <row r="6" spans="1:9">
      <c r="A6" t="s">
        <v>101</v>
      </c>
      <c r="B6" s="10" t="s">
        <v>19</v>
      </c>
      <c r="C6" s="2">
        <f>+C57</f>
        <v>2613307842</v>
      </c>
      <c r="D6" s="4">
        <f>ROUND(C6,-4)</f>
        <v>2613310000</v>
      </c>
      <c r="E6" s="13" t="s">
        <v>169</v>
      </c>
      <c r="F6" s="4">
        <v>2569053289</v>
      </c>
      <c r="G6" s="78">
        <f>ROUND(F6,-4)</f>
        <v>2569050000</v>
      </c>
      <c r="H6" s="5">
        <f t="shared" si="1"/>
        <v>44260000</v>
      </c>
      <c r="I6" s="15" t="s">
        <v>186</v>
      </c>
    </row>
    <row r="7" spans="1:9">
      <c r="A7" t="s">
        <v>101</v>
      </c>
      <c r="B7" s="10" t="s">
        <v>12</v>
      </c>
      <c r="C7" s="2">
        <f>+C50</f>
        <v>1393789258</v>
      </c>
      <c r="D7" s="4">
        <f>ROUND(C7,-4)</f>
        <v>1393790000</v>
      </c>
      <c r="E7" s="13" t="s">
        <v>170</v>
      </c>
      <c r="F7" s="4">
        <v>1407361786</v>
      </c>
      <c r="G7" s="4">
        <f t="shared" ref="G7:G11" si="2">ROUND(F7,-4)</f>
        <v>1407360000</v>
      </c>
      <c r="H7" s="5">
        <f t="shared" si="1"/>
        <v>-13570000</v>
      </c>
      <c r="I7" s="15" t="s">
        <v>179</v>
      </c>
    </row>
    <row r="8" spans="1:9">
      <c r="A8" t="s">
        <v>101</v>
      </c>
      <c r="B8" s="10" t="s">
        <v>24</v>
      </c>
      <c r="C8" s="63">
        <f>+C38+C39+C40+C41+C42+C44+C45+C46+C48+C49+C53+C54+C55</f>
        <v>6845487658</v>
      </c>
      <c r="D8" s="4">
        <f t="shared" ref="D8" si="3">ROUND(C8,-4)</f>
        <v>6845490000</v>
      </c>
      <c r="E8" s="14" t="s">
        <v>171</v>
      </c>
      <c r="F8" s="2">
        <v>5981652370</v>
      </c>
      <c r="G8" s="4">
        <f t="shared" si="2"/>
        <v>5981650000</v>
      </c>
      <c r="H8" s="5">
        <f t="shared" si="1"/>
        <v>863840000</v>
      </c>
      <c r="I8" s="15" t="s">
        <v>180</v>
      </c>
    </row>
    <row r="9" spans="1:9">
      <c r="A9" t="s">
        <v>102</v>
      </c>
      <c r="B9" s="10" t="s">
        <v>13</v>
      </c>
      <c r="C9" s="2">
        <f>+C51</f>
        <v>18223219439</v>
      </c>
      <c r="D9" s="4">
        <f>ROUND(C9,-4)</f>
        <v>18223220000</v>
      </c>
      <c r="E9" s="13" t="s">
        <v>172</v>
      </c>
      <c r="F9" s="4">
        <v>21529947440</v>
      </c>
      <c r="G9" s="4">
        <f t="shared" si="2"/>
        <v>21529950000</v>
      </c>
      <c r="H9" s="5">
        <f t="shared" si="1"/>
        <v>-3306730000</v>
      </c>
      <c r="I9" s="15" t="s">
        <v>181</v>
      </c>
    </row>
    <row r="10" spans="1:9">
      <c r="A10" t="s">
        <v>102</v>
      </c>
      <c r="B10" s="10" t="s">
        <v>14</v>
      </c>
      <c r="C10" s="2">
        <f>+C52</f>
        <v>5613264840</v>
      </c>
      <c r="D10" s="4">
        <f>ROUND(C10,-4)</f>
        <v>5613260000</v>
      </c>
      <c r="E10" s="13" t="s">
        <v>173</v>
      </c>
      <c r="F10" s="4">
        <v>5453661385</v>
      </c>
      <c r="G10" s="4">
        <f t="shared" si="2"/>
        <v>5453660000</v>
      </c>
      <c r="H10" s="5">
        <f t="shared" si="1"/>
        <v>159600000</v>
      </c>
      <c r="I10" s="15" t="s">
        <v>182</v>
      </c>
    </row>
    <row r="11" spans="1:9">
      <c r="A11" t="s">
        <v>102</v>
      </c>
      <c r="B11" s="10" t="s">
        <v>23</v>
      </c>
      <c r="C11" s="2">
        <f>+C58</f>
        <v>5727285000</v>
      </c>
      <c r="D11" s="4">
        <f>ROUND(C11,-4)</f>
        <v>5727290000</v>
      </c>
      <c r="E11" s="13" t="s">
        <v>174</v>
      </c>
      <c r="F11" s="4">
        <v>3803850000</v>
      </c>
      <c r="G11" s="4">
        <f t="shared" si="2"/>
        <v>3803850000</v>
      </c>
      <c r="H11" s="5">
        <f t="shared" si="1"/>
        <v>1923440000</v>
      </c>
      <c r="I11" s="15" t="s">
        <v>183</v>
      </c>
    </row>
    <row r="12" spans="1:9">
      <c r="A12" t="s">
        <v>102</v>
      </c>
      <c r="B12" s="10" t="s">
        <v>5</v>
      </c>
      <c r="C12" s="2">
        <f>+C43</f>
        <v>4753882000</v>
      </c>
      <c r="D12" s="78">
        <f>ROUND(C12,-4)</f>
        <v>4753880000</v>
      </c>
      <c r="E12" s="13" t="s">
        <v>176</v>
      </c>
      <c r="F12" s="4">
        <v>4527263000</v>
      </c>
      <c r="G12" s="65">
        <f>ROUND(F12,-4)+10000</f>
        <v>4527270000</v>
      </c>
      <c r="H12" s="5">
        <f t="shared" si="1"/>
        <v>226610000</v>
      </c>
      <c r="I12" s="15" t="s">
        <v>184</v>
      </c>
    </row>
    <row r="13" spans="1:9">
      <c r="A13" t="s">
        <v>102</v>
      </c>
      <c r="B13" s="10" t="s">
        <v>9</v>
      </c>
      <c r="C13" s="2">
        <f>+C47</f>
        <v>4289483000</v>
      </c>
      <c r="D13" s="4">
        <f>ROUND(C13,-4)</f>
        <v>4289480000</v>
      </c>
      <c r="E13" s="13" t="s">
        <v>175</v>
      </c>
      <c r="F13" s="4">
        <v>3323610000</v>
      </c>
      <c r="G13" s="4">
        <f t="shared" si="0"/>
        <v>3323610000</v>
      </c>
      <c r="H13" s="5">
        <f t="shared" si="1"/>
        <v>965870000</v>
      </c>
      <c r="I13" s="15" t="s">
        <v>185</v>
      </c>
    </row>
    <row r="14" spans="1:9">
      <c r="C14" s="5">
        <v>87233447543</v>
      </c>
      <c r="D14" s="6">
        <f>SUM(D4:D13)</f>
        <v>87233450000</v>
      </c>
      <c r="F14" s="6">
        <v>85577015875</v>
      </c>
      <c r="G14" s="6">
        <f>SUM(G4:G13)</f>
        <v>85577020000</v>
      </c>
      <c r="H14" s="5">
        <f t="shared" si="1"/>
        <v>1656430000</v>
      </c>
    </row>
    <row r="16" spans="1:9">
      <c r="B16" s="75" t="s">
        <v>126</v>
      </c>
      <c r="C16" s="76">
        <f>SUM(C37,C49:C50,C53:C57)</f>
        <v>45756730759</v>
      </c>
      <c r="D16" s="77">
        <f t="shared" ref="D16" si="4">ROUND(C16,-4)</f>
        <v>45756730000</v>
      </c>
    </row>
    <row r="17" spans="2:4">
      <c r="B17" s="75" t="s">
        <v>127</v>
      </c>
      <c r="C17" s="76">
        <f>SUM(C38:C48,C51:C52,C58)</f>
        <v>41476716784</v>
      </c>
      <c r="D17" s="77">
        <f>ROUND(C17,-4)+10000</f>
        <v>41476730000</v>
      </c>
    </row>
    <row r="35" spans="1:9">
      <c r="A35" t="s">
        <v>50</v>
      </c>
    </row>
    <row r="36" spans="1:9" s="18" customFormat="1">
      <c r="B36" s="56"/>
      <c r="C36" s="56" t="s">
        <v>130</v>
      </c>
      <c r="D36" s="56" t="s">
        <v>22</v>
      </c>
      <c r="E36" s="56" t="s">
        <v>130</v>
      </c>
      <c r="F36" s="56" t="s">
        <v>104</v>
      </c>
      <c r="G36" s="56" t="s">
        <v>22</v>
      </c>
      <c r="H36" s="56" t="s">
        <v>21</v>
      </c>
      <c r="I36" s="57" t="s">
        <v>99</v>
      </c>
    </row>
    <row r="37" spans="1:9">
      <c r="A37" s="74" t="s">
        <v>124</v>
      </c>
      <c r="B37" s="10" t="s">
        <v>0</v>
      </c>
      <c r="C37" s="2">
        <v>32471849929</v>
      </c>
      <c r="D37" s="4">
        <f>ROUND(C37,-4)</f>
        <v>32471850000</v>
      </c>
      <c r="E37" s="8"/>
      <c r="F37" s="4">
        <v>32672619550</v>
      </c>
      <c r="G37" s="4">
        <f>ROUND(F37,-4)</f>
        <v>32672620000</v>
      </c>
      <c r="H37" s="5">
        <f t="shared" ref="H37:H58" si="5">D37-G37</f>
        <v>-200770000</v>
      </c>
      <c r="I37" s="9"/>
    </row>
    <row r="38" spans="1:9">
      <c r="A38" s="74" t="s">
        <v>125</v>
      </c>
      <c r="B38" s="1" t="s">
        <v>1</v>
      </c>
      <c r="C38" s="2">
        <v>375195000</v>
      </c>
      <c r="D38" s="4">
        <f t="shared" ref="D38:D58" si="6">ROUND(C38,-4)</f>
        <v>375200000</v>
      </c>
      <c r="E38" s="64"/>
      <c r="F38" s="4">
        <v>371542000</v>
      </c>
      <c r="G38" s="4">
        <f t="shared" ref="G38:G58" si="7">ROUND(F38,-4)</f>
        <v>371540000</v>
      </c>
      <c r="H38" s="5">
        <f t="shared" si="5"/>
        <v>3660000</v>
      </c>
      <c r="I38" s="9"/>
    </row>
    <row r="39" spans="1:9">
      <c r="A39" s="74" t="s">
        <v>125</v>
      </c>
      <c r="B39" s="1" t="s">
        <v>2</v>
      </c>
      <c r="C39" s="2">
        <v>13342000</v>
      </c>
      <c r="D39" s="4">
        <f t="shared" si="6"/>
        <v>13340000</v>
      </c>
      <c r="E39" s="7"/>
      <c r="F39" s="4">
        <v>9056000</v>
      </c>
      <c r="G39" s="4">
        <f t="shared" si="7"/>
        <v>9060000</v>
      </c>
      <c r="H39" s="5">
        <f t="shared" si="5"/>
        <v>4280000</v>
      </c>
      <c r="I39" s="9"/>
    </row>
    <row r="40" spans="1:9">
      <c r="A40" s="74" t="s">
        <v>125</v>
      </c>
      <c r="B40" s="1" t="s">
        <v>3</v>
      </c>
      <c r="C40" s="2">
        <v>304806000</v>
      </c>
      <c r="D40" s="4">
        <f t="shared" si="6"/>
        <v>304810000</v>
      </c>
      <c r="E40" s="7"/>
      <c r="F40" s="4">
        <v>223491000</v>
      </c>
      <c r="G40" s="4">
        <f t="shared" si="7"/>
        <v>223490000</v>
      </c>
      <c r="H40" s="5">
        <f t="shared" si="5"/>
        <v>81320000</v>
      </c>
      <c r="I40" s="9"/>
    </row>
    <row r="41" spans="1:9">
      <c r="A41" s="74" t="s">
        <v>125</v>
      </c>
      <c r="B41" s="1" t="s">
        <v>105</v>
      </c>
      <c r="C41" s="2">
        <v>436632000</v>
      </c>
      <c r="D41" s="4">
        <f t="shared" si="6"/>
        <v>436630000</v>
      </c>
      <c r="E41" s="7"/>
      <c r="F41" s="4">
        <v>247592000</v>
      </c>
      <c r="G41" s="4">
        <f t="shared" si="7"/>
        <v>247590000</v>
      </c>
      <c r="H41" s="5">
        <f t="shared" si="5"/>
        <v>189040000</v>
      </c>
      <c r="I41" s="9"/>
    </row>
    <row r="42" spans="1:9">
      <c r="A42" s="74" t="s">
        <v>125</v>
      </c>
      <c r="B42" s="1" t="s">
        <v>4</v>
      </c>
      <c r="C42" s="2">
        <v>572257000</v>
      </c>
      <c r="D42" s="4">
        <f t="shared" si="6"/>
        <v>572260000</v>
      </c>
      <c r="E42" s="7"/>
      <c r="F42" s="4">
        <v>535156000</v>
      </c>
      <c r="G42" s="4">
        <f t="shared" si="7"/>
        <v>535160000</v>
      </c>
      <c r="H42" s="5">
        <f t="shared" si="5"/>
        <v>37100000</v>
      </c>
      <c r="I42" s="9"/>
    </row>
    <row r="43" spans="1:9">
      <c r="A43" s="74" t="s">
        <v>125</v>
      </c>
      <c r="B43" s="10" t="s">
        <v>5</v>
      </c>
      <c r="C43" s="2">
        <v>4753882000</v>
      </c>
      <c r="D43" s="4">
        <f t="shared" si="6"/>
        <v>4753880000</v>
      </c>
      <c r="E43" s="7"/>
      <c r="F43" s="4">
        <v>4527263000</v>
      </c>
      <c r="G43" s="4">
        <f t="shared" si="7"/>
        <v>4527260000</v>
      </c>
      <c r="H43" s="5">
        <f t="shared" si="5"/>
        <v>226620000</v>
      </c>
      <c r="I43" s="9"/>
    </row>
    <row r="44" spans="1:9">
      <c r="A44" s="74" t="s">
        <v>125</v>
      </c>
      <c r="B44" s="1" t="s">
        <v>6</v>
      </c>
      <c r="C44" s="2">
        <v>15344505</v>
      </c>
      <c r="D44" s="4">
        <f t="shared" si="6"/>
        <v>15340000</v>
      </c>
      <c r="E44" s="7"/>
      <c r="F44" s="4">
        <v>16681367</v>
      </c>
      <c r="G44" s="4">
        <f t="shared" si="7"/>
        <v>16680000</v>
      </c>
      <c r="H44" s="5">
        <f t="shared" si="5"/>
        <v>-1340000</v>
      </c>
      <c r="I44" s="9"/>
    </row>
    <row r="45" spans="1:9">
      <c r="A45" s="74" t="s">
        <v>125</v>
      </c>
      <c r="B45" s="1" t="s">
        <v>7</v>
      </c>
      <c r="C45" s="2">
        <v>99746000</v>
      </c>
      <c r="D45" s="4">
        <f t="shared" si="6"/>
        <v>99750000</v>
      </c>
      <c r="E45" s="7"/>
      <c r="F45" s="4">
        <v>92753650</v>
      </c>
      <c r="G45" s="4">
        <f t="shared" si="7"/>
        <v>92750000</v>
      </c>
      <c r="H45" s="5">
        <f t="shared" si="5"/>
        <v>7000000</v>
      </c>
      <c r="I45" s="9"/>
    </row>
    <row r="46" spans="1:9">
      <c r="A46" s="74" t="s">
        <v>125</v>
      </c>
      <c r="B46" s="1" t="s">
        <v>8</v>
      </c>
      <c r="C46" s="2">
        <v>1031553000</v>
      </c>
      <c r="D46" s="4">
        <f t="shared" si="6"/>
        <v>1031550000</v>
      </c>
      <c r="E46" s="7"/>
      <c r="F46" s="4">
        <v>191306000</v>
      </c>
      <c r="G46" s="4">
        <f t="shared" si="7"/>
        <v>191310000</v>
      </c>
      <c r="H46" s="5">
        <f t="shared" si="5"/>
        <v>840240000</v>
      </c>
      <c r="I46" s="9"/>
    </row>
    <row r="47" spans="1:9">
      <c r="A47" s="74" t="s">
        <v>125</v>
      </c>
      <c r="B47" s="10" t="s">
        <v>9</v>
      </c>
      <c r="C47" s="2">
        <v>4289483000</v>
      </c>
      <c r="D47" s="4">
        <f t="shared" si="6"/>
        <v>4289480000</v>
      </c>
      <c r="E47" s="7"/>
      <c r="F47" s="4">
        <v>3323610000</v>
      </c>
      <c r="G47" s="4">
        <f t="shared" si="7"/>
        <v>3323610000</v>
      </c>
      <c r="H47" s="5">
        <f t="shared" si="5"/>
        <v>965870000</v>
      </c>
      <c r="I47" s="9"/>
    </row>
    <row r="48" spans="1:9">
      <c r="A48" s="74" t="s">
        <v>125</v>
      </c>
      <c r="B48" s="1" t="s">
        <v>10</v>
      </c>
      <c r="C48" s="2">
        <v>20707000</v>
      </c>
      <c r="D48" s="4">
        <f t="shared" si="6"/>
        <v>20710000</v>
      </c>
      <c r="E48" s="7"/>
      <c r="F48" s="4">
        <v>22484000</v>
      </c>
      <c r="G48" s="4">
        <f t="shared" si="7"/>
        <v>22480000</v>
      </c>
      <c r="H48" s="5">
        <f t="shared" si="5"/>
        <v>-1770000</v>
      </c>
      <c r="I48" s="9"/>
    </row>
    <row r="49" spans="1:9">
      <c r="A49" s="74" t="s">
        <v>124</v>
      </c>
      <c r="B49" s="1" t="s">
        <v>11</v>
      </c>
      <c r="C49" s="2">
        <v>392377361</v>
      </c>
      <c r="D49" s="4">
        <f t="shared" si="6"/>
        <v>392380000</v>
      </c>
      <c r="E49" s="7"/>
      <c r="F49" s="4">
        <v>410396356</v>
      </c>
      <c r="G49" s="4">
        <f t="shared" si="7"/>
        <v>410400000</v>
      </c>
      <c r="H49" s="5">
        <f t="shared" si="5"/>
        <v>-18020000</v>
      </c>
      <c r="I49" s="9"/>
    </row>
    <row r="50" spans="1:9">
      <c r="A50" s="74" t="s">
        <v>124</v>
      </c>
      <c r="B50" s="10" t="s">
        <v>12</v>
      </c>
      <c r="C50" s="2">
        <v>1393789258</v>
      </c>
      <c r="D50" s="4">
        <f t="shared" si="6"/>
        <v>1393790000</v>
      </c>
      <c r="E50" s="7"/>
      <c r="F50" s="4">
        <v>1407361786</v>
      </c>
      <c r="G50" s="4">
        <f t="shared" si="7"/>
        <v>1407360000</v>
      </c>
      <c r="H50" s="5">
        <f t="shared" si="5"/>
        <v>-13570000</v>
      </c>
      <c r="I50" s="9"/>
    </row>
    <row r="51" spans="1:9">
      <c r="A51" s="74" t="s">
        <v>125</v>
      </c>
      <c r="B51" s="10" t="s">
        <v>13</v>
      </c>
      <c r="C51" s="2">
        <v>18223219439</v>
      </c>
      <c r="D51" s="4">
        <f t="shared" si="6"/>
        <v>18223220000</v>
      </c>
      <c r="E51" s="7"/>
      <c r="F51" s="4">
        <v>21529947440</v>
      </c>
      <c r="G51" s="4">
        <f t="shared" si="7"/>
        <v>21529950000</v>
      </c>
      <c r="H51" s="5">
        <f t="shared" si="5"/>
        <v>-3306730000</v>
      </c>
      <c r="I51" s="9"/>
    </row>
    <row r="52" spans="1:9">
      <c r="A52" s="74" t="s">
        <v>125</v>
      </c>
      <c r="B52" s="10" t="s">
        <v>14</v>
      </c>
      <c r="C52" s="2">
        <v>5613264840</v>
      </c>
      <c r="D52" s="4">
        <f t="shared" si="6"/>
        <v>5613260000</v>
      </c>
      <c r="E52" s="7"/>
      <c r="F52" s="4">
        <v>5453661385</v>
      </c>
      <c r="G52" s="4">
        <f t="shared" si="7"/>
        <v>5453660000</v>
      </c>
      <c r="H52" s="5">
        <f t="shared" si="5"/>
        <v>159600000</v>
      </c>
      <c r="I52" s="9"/>
    </row>
    <row r="53" spans="1:9">
      <c r="A53" s="74" t="s">
        <v>124</v>
      </c>
      <c r="B53" s="1" t="s">
        <v>15</v>
      </c>
      <c r="C53" s="2">
        <v>255603836</v>
      </c>
      <c r="D53" s="4">
        <f t="shared" si="6"/>
        <v>255600000</v>
      </c>
      <c r="E53" s="7"/>
      <c r="F53" s="4">
        <v>211615109</v>
      </c>
      <c r="G53" s="4">
        <f t="shared" si="7"/>
        <v>211620000</v>
      </c>
      <c r="H53" s="5">
        <f t="shared" si="5"/>
        <v>43980000</v>
      </c>
      <c r="I53" s="9"/>
    </row>
    <row r="54" spans="1:9">
      <c r="A54" s="74" t="s">
        <v>124</v>
      </c>
      <c r="B54" s="1" t="s">
        <v>16</v>
      </c>
      <c r="C54" s="2">
        <v>1101093446</v>
      </c>
      <c r="D54" s="4">
        <f t="shared" si="6"/>
        <v>1101090000</v>
      </c>
      <c r="E54" s="7"/>
      <c r="F54" s="4">
        <v>1142143054</v>
      </c>
      <c r="G54" s="4">
        <f t="shared" si="7"/>
        <v>1142140000</v>
      </c>
      <c r="H54" s="5">
        <f t="shared" si="5"/>
        <v>-41050000</v>
      </c>
      <c r="I54" s="9"/>
    </row>
    <row r="55" spans="1:9">
      <c r="A55" s="74" t="s">
        <v>124</v>
      </c>
      <c r="B55" s="1" t="s">
        <v>17</v>
      </c>
      <c r="C55" s="2">
        <v>2226830510</v>
      </c>
      <c r="D55" s="4">
        <f t="shared" si="6"/>
        <v>2226830000</v>
      </c>
      <c r="E55" s="7"/>
      <c r="F55" s="4">
        <v>2507435834</v>
      </c>
      <c r="G55" s="4">
        <f t="shared" si="7"/>
        <v>2507440000</v>
      </c>
      <c r="H55" s="5">
        <f t="shared" si="5"/>
        <v>-280610000</v>
      </c>
      <c r="I55" s="9"/>
    </row>
    <row r="56" spans="1:9">
      <c r="A56" s="74" t="s">
        <v>124</v>
      </c>
      <c r="B56" s="10" t="s">
        <v>18</v>
      </c>
      <c r="C56" s="2">
        <v>5301878577</v>
      </c>
      <c r="D56" s="4">
        <f t="shared" si="6"/>
        <v>5301880000</v>
      </c>
      <c r="E56" s="7"/>
      <c r="F56" s="4">
        <v>4307997055</v>
      </c>
      <c r="G56" s="4">
        <f t="shared" si="7"/>
        <v>4308000000</v>
      </c>
      <c r="H56" s="5">
        <f t="shared" si="5"/>
        <v>993880000</v>
      </c>
      <c r="I56" s="9"/>
    </row>
    <row r="57" spans="1:9">
      <c r="A57" s="74" t="s">
        <v>124</v>
      </c>
      <c r="B57" s="10" t="s">
        <v>19</v>
      </c>
      <c r="C57" s="2">
        <v>2613307842</v>
      </c>
      <c r="D57" s="4">
        <f t="shared" si="6"/>
        <v>2613310000</v>
      </c>
      <c r="E57" s="7"/>
      <c r="F57" s="4">
        <v>2569053289</v>
      </c>
      <c r="G57" s="4">
        <f t="shared" si="7"/>
        <v>2569050000</v>
      </c>
      <c r="H57" s="5">
        <f t="shared" si="5"/>
        <v>44260000</v>
      </c>
      <c r="I57" s="9"/>
    </row>
    <row r="58" spans="1:9">
      <c r="A58" s="74" t="s">
        <v>125</v>
      </c>
      <c r="B58" s="10" t="s">
        <v>23</v>
      </c>
      <c r="C58" s="2">
        <v>5727285000</v>
      </c>
      <c r="D58" s="4">
        <f t="shared" si="6"/>
        <v>5727290000</v>
      </c>
      <c r="E58" s="7"/>
      <c r="F58" s="4">
        <v>3803850000</v>
      </c>
      <c r="G58" s="4">
        <f t="shared" si="7"/>
        <v>3803850000</v>
      </c>
      <c r="H58" s="5">
        <f t="shared" si="5"/>
        <v>1923440000</v>
      </c>
      <c r="I58" s="9"/>
    </row>
    <row r="59" spans="1:9">
      <c r="B59" s="1" t="s">
        <v>20</v>
      </c>
      <c r="C59" s="5">
        <f>SUM(C37:C58)</f>
        <v>87233447543</v>
      </c>
      <c r="D59" s="6"/>
      <c r="F59" s="6">
        <v>82441699368</v>
      </c>
      <c r="G59" s="6"/>
      <c r="I59" s="6"/>
    </row>
  </sheetData>
  <phoneticPr fontId="1"/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E2E35-9391-4DF1-95B5-DB36E41A48DF}">
  <sheetPr>
    <pageSetUpPr fitToPage="1"/>
  </sheetPr>
  <dimension ref="A3:J49"/>
  <sheetViews>
    <sheetView zoomScale="85" zoomScaleNormal="85" workbookViewId="0"/>
  </sheetViews>
  <sheetFormatPr defaultRowHeight="18.75"/>
  <cols>
    <col min="1" max="1" width="3" customWidth="1"/>
    <col min="2" max="2" width="14.5" customWidth="1"/>
    <col min="3" max="9" width="16.25" customWidth="1"/>
    <col min="10" max="11" width="13.5" customWidth="1"/>
  </cols>
  <sheetData>
    <row r="3" spans="2:10">
      <c r="E3" s="69" t="s">
        <v>107</v>
      </c>
      <c r="I3" s="69" t="s">
        <v>107</v>
      </c>
    </row>
    <row r="4" spans="2:10">
      <c r="C4" s="3" t="s">
        <v>130</v>
      </c>
      <c r="D4" s="3" t="s">
        <v>22</v>
      </c>
      <c r="E4" s="11" t="s">
        <v>131</v>
      </c>
      <c r="F4" s="3" t="s">
        <v>106</v>
      </c>
      <c r="G4" s="3" t="s">
        <v>22</v>
      </c>
      <c r="H4" s="3" t="s">
        <v>21</v>
      </c>
      <c r="I4" s="16" t="s">
        <v>99</v>
      </c>
    </row>
    <row r="5" spans="2:10">
      <c r="B5" s="17" t="s">
        <v>27</v>
      </c>
      <c r="C5" s="4">
        <f>C39</f>
        <v>35913117966</v>
      </c>
      <c r="D5" s="4">
        <f>ROUND(C5,-4)</f>
        <v>35913120000</v>
      </c>
      <c r="E5" s="71">
        <f t="shared" ref="E5:E16" si="0">D5/10000</f>
        <v>3591312</v>
      </c>
      <c r="F5" s="4">
        <v>34570445632</v>
      </c>
      <c r="G5" s="4">
        <f>ROUND(F5,-4)</f>
        <v>34570450000</v>
      </c>
      <c r="H5" s="6">
        <f t="shared" ref="H5:H16" si="1">D5-G5</f>
        <v>1342670000</v>
      </c>
      <c r="I5" s="71">
        <f t="shared" ref="I5:I14" si="2">H5/10000</f>
        <v>134267</v>
      </c>
      <c r="J5" s="70"/>
    </row>
    <row r="6" spans="2:10">
      <c r="B6" s="17" t="s">
        <v>26</v>
      </c>
      <c r="C6" s="4">
        <f>C38</f>
        <v>12118496339</v>
      </c>
      <c r="D6" s="4">
        <f t="shared" ref="D6:D14" si="3">ROUND(C6,-4)</f>
        <v>12118500000</v>
      </c>
      <c r="E6" s="71">
        <f t="shared" si="0"/>
        <v>1211850</v>
      </c>
      <c r="F6" s="4">
        <v>12248876404</v>
      </c>
      <c r="G6" s="4">
        <f t="shared" ref="G6:G15" si="4">ROUND(F6,-4)</f>
        <v>12248880000</v>
      </c>
      <c r="H6" s="6">
        <f t="shared" si="1"/>
        <v>-130380000</v>
      </c>
      <c r="I6" s="71">
        <f t="shared" si="2"/>
        <v>-13038</v>
      </c>
    </row>
    <row r="7" spans="2:10">
      <c r="B7" s="17" t="s">
        <v>32</v>
      </c>
      <c r="C7" s="4">
        <f>C44</f>
        <v>6352165990</v>
      </c>
      <c r="D7" s="65">
        <f>ROUND(C7,-4)-10000</f>
        <v>6352160000</v>
      </c>
      <c r="E7" s="71">
        <f t="shared" si="0"/>
        <v>635216</v>
      </c>
      <c r="F7" s="4">
        <v>6734794071</v>
      </c>
      <c r="G7" s="4">
        <f>ROUND(F7,-4)</f>
        <v>6734790000</v>
      </c>
      <c r="H7" s="6">
        <f t="shared" si="1"/>
        <v>-382630000</v>
      </c>
      <c r="I7" s="71">
        <f t="shared" si="2"/>
        <v>-38263</v>
      </c>
    </row>
    <row r="8" spans="2:10">
      <c r="B8" s="17" t="s">
        <v>28</v>
      </c>
      <c r="C8" s="4">
        <f>C40</f>
        <v>7369557614</v>
      </c>
      <c r="D8" s="4">
        <f t="shared" si="3"/>
        <v>7369560000</v>
      </c>
      <c r="E8" s="71">
        <f t="shared" si="0"/>
        <v>736956</v>
      </c>
      <c r="F8" s="4">
        <v>7726490819</v>
      </c>
      <c r="G8" s="4">
        <f t="shared" si="4"/>
        <v>7726490000</v>
      </c>
      <c r="H8" s="6">
        <f t="shared" si="1"/>
        <v>-356930000</v>
      </c>
      <c r="I8" s="71">
        <f t="shared" si="2"/>
        <v>-35693</v>
      </c>
    </row>
    <row r="9" spans="2:10">
      <c r="B9" s="17" t="s">
        <v>35</v>
      </c>
      <c r="C9" s="4">
        <f>C47</f>
        <v>5368725116</v>
      </c>
      <c r="D9" s="65">
        <f>ROUND(C9,-4)-10000</f>
        <v>5368720000</v>
      </c>
      <c r="E9" s="71">
        <f t="shared" si="0"/>
        <v>536872</v>
      </c>
      <c r="F9" s="4">
        <v>5207601900</v>
      </c>
      <c r="G9" s="4">
        <f>ROUND(F9,-4)</f>
        <v>5207600000</v>
      </c>
      <c r="H9" s="6">
        <f t="shared" si="1"/>
        <v>161120000</v>
      </c>
      <c r="I9" s="71">
        <f t="shared" si="2"/>
        <v>16112</v>
      </c>
    </row>
    <row r="10" spans="2:10">
      <c r="B10" s="17" t="s">
        <v>34</v>
      </c>
      <c r="C10" s="4">
        <f>C46</f>
        <v>10568767029</v>
      </c>
      <c r="D10" s="4">
        <f t="shared" si="3"/>
        <v>10568770000</v>
      </c>
      <c r="E10" s="71">
        <f t="shared" si="0"/>
        <v>1056877</v>
      </c>
      <c r="F10" s="4">
        <v>7929539908</v>
      </c>
      <c r="G10" s="4">
        <f>ROUND(F10,-4)</f>
        <v>7929540000</v>
      </c>
      <c r="H10" s="6">
        <f t="shared" si="1"/>
        <v>2639230000</v>
      </c>
      <c r="I10" s="71">
        <f t="shared" si="2"/>
        <v>263923</v>
      </c>
    </row>
    <row r="11" spans="2:10">
      <c r="B11" s="17" t="s">
        <v>33</v>
      </c>
      <c r="C11" s="4">
        <f>C45</f>
        <v>2870344120</v>
      </c>
      <c r="D11" s="4">
        <f t="shared" si="3"/>
        <v>2870340000</v>
      </c>
      <c r="E11" s="71">
        <f t="shared" si="0"/>
        <v>287034</v>
      </c>
      <c r="F11" s="4">
        <v>2716943987</v>
      </c>
      <c r="G11" s="4">
        <f>ROUND(F11,-4)</f>
        <v>2716940000</v>
      </c>
      <c r="H11" s="6">
        <f t="shared" si="1"/>
        <v>153400000</v>
      </c>
      <c r="I11" s="71">
        <f t="shared" si="2"/>
        <v>15340</v>
      </c>
    </row>
    <row r="12" spans="2:10">
      <c r="B12" s="17" t="s">
        <v>31</v>
      </c>
      <c r="C12" s="4">
        <f>C43</f>
        <v>1360376687</v>
      </c>
      <c r="D12" s="4">
        <f t="shared" si="3"/>
        <v>1360380000</v>
      </c>
      <c r="E12" s="71">
        <f t="shared" si="0"/>
        <v>136038</v>
      </c>
      <c r="F12" s="4">
        <v>1557237758</v>
      </c>
      <c r="G12" s="4">
        <f>ROUND(F12,-4)</f>
        <v>1557240000</v>
      </c>
      <c r="H12" s="6">
        <f t="shared" si="1"/>
        <v>-196860000</v>
      </c>
      <c r="I12" s="71">
        <f t="shared" si="2"/>
        <v>-19686</v>
      </c>
    </row>
    <row r="13" spans="2:10">
      <c r="B13" s="17" t="s">
        <v>30</v>
      </c>
      <c r="C13" s="4">
        <f>C42</f>
        <v>1138658345</v>
      </c>
      <c r="D13" s="4">
        <f t="shared" si="3"/>
        <v>1138660000</v>
      </c>
      <c r="E13" s="71">
        <f t="shared" si="0"/>
        <v>113866</v>
      </c>
      <c r="F13" s="4">
        <v>1005075854</v>
      </c>
      <c r="G13" s="4">
        <f t="shared" si="4"/>
        <v>1005080000</v>
      </c>
      <c r="H13" s="6">
        <f t="shared" si="1"/>
        <v>133580000</v>
      </c>
      <c r="I13" s="71">
        <f t="shared" si="2"/>
        <v>13358</v>
      </c>
    </row>
    <row r="14" spans="2:10">
      <c r="B14" s="17" t="s">
        <v>48</v>
      </c>
      <c r="C14" s="21">
        <f>C37+C41</f>
        <v>553863170</v>
      </c>
      <c r="D14" s="4">
        <f t="shared" si="3"/>
        <v>553860000</v>
      </c>
      <c r="E14" s="71">
        <f t="shared" si="0"/>
        <v>55386</v>
      </c>
      <c r="F14" s="21">
        <v>578130965</v>
      </c>
      <c r="G14" s="4">
        <f>ROUND(F14,-4)</f>
        <v>578130000</v>
      </c>
      <c r="H14" s="6">
        <f t="shared" si="1"/>
        <v>-24270000</v>
      </c>
      <c r="I14" s="71">
        <f t="shared" si="2"/>
        <v>-2427</v>
      </c>
    </row>
    <row r="15" spans="2:10">
      <c r="B15" s="17" t="s">
        <v>36</v>
      </c>
      <c r="C15" s="4"/>
      <c r="D15" s="4">
        <f t="shared" ref="D15" si="5">ROUND(C15,-4)</f>
        <v>0</v>
      </c>
      <c r="E15" s="72"/>
      <c r="F15" s="4"/>
      <c r="G15" s="4">
        <f t="shared" si="4"/>
        <v>0</v>
      </c>
      <c r="H15" s="6">
        <f t="shared" si="1"/>
        <v>0</v>
      </c>
      <c r="I15" s="17"/>
    </row>
    <row r="16" spans="2:10">
      <c r="C16" s="6">
        <f>SUM(C5:C15)</f>
        <v>83614072376</v>
      </c>
      <c r="D16" s="6">
        <f>SUM(D5:D15)</f>
        <v>83614070000</v>
      </c>
      <c r="E16" s="71">
        <f t="shared" si="0"/>
        <v>8361407</v>
      </c>
      <c r="F16" s="6">
        <f>SUM(F5:F15)</f>
        <v>80275137298</v>
      </c>
      <c r="G16" s="6">
        <f>SUM(G5:G15)</f>
        <v>80275140000</v>
      </c>
      <c r="H16" s="6">
        <f t="shared" si="1"/>
        <v>3338930000</v>
      </c>
    </row>
    <row r="35" spans="1:9">
      <c r="A35" t="s">
        <v>49</v>
      </c>
    </row>
    <row r="36" spans="1:9">
      <c r="C36" s="3" t="s">
        <v>130</v>
      </c>
      <c r="D36" s="3" t="s">
        <v>22</v>
      </c>
      <c r="E36" s="11" t="s">
        <v>128</v>
      </c>
      <c r="F36" s="3" t="s">
        <v>106</v>
      </c>
      <c r="G36" s="3" t="s">
        <v>22</v>
      </c>
      <c r="H36" s="3" t="s">
        <v>21</v>
      </c>
      <c r="I36" s="16" t="s">
        <v>99</v>
      </c>
    </row>
    <row r="37" spans="1:9" s="18" customFormat="1">
      <c r="B37" s="18" t="s">
        <v>25</v>
      </c>
      <c r="C37" s="19">
        <v>429587386</v>
      </c>
      <c r="D37" s="19">
        <f>ROUND(C37,-4)</f>
        <v>429590000</v>
      </c>
      <c r="E37" s="66">
        <f>D37/10000</f>
        <v>42959</v>
      </c>
      <c r="F37" s="19">
        <v>431873805</v>
      </c>
      <c r="G37" s="19">
        <f>ROUND(F37,-4)</f>
        <v>431870000</v>
      </c>
      <c r="H37" s="20">
        <f t="shared" ref="H37:H49" si="6">D37-G37</f>
        <v>-2280000</v>
      </c>
      <c r="I37" s="66">
        <f>H37/10000</f>
        <v>-228</v>
      </c>
    </row>
    <row r="38" spans="1:9">
      <c r="B38" s="17" t="s">
        <v>26</v>
      </c>
      <c r="C38" s="4">
        <v>12118496339</v>
      </c>
      <c r="D38" s="4">
        <f t="shared" ref="D38:D48" si="7">ROUND(C38,-4)</f>
        <v>12118500000</v>
      </c>
      <c r="E38" s="67">
        <f t="shared" ref="E38:E48" si="8">D38/10000</f>
        <v>1211850</v>
      </c>
      <c r="F38" s="4">
        <v>12248876404</v>
      </c>
      <c r="G38" s="4">
        <f t="shared" ref="G38:G48" si="9">ROUND(F38,-4)</f>
        <v>12248880000</v>
      </c>
      <c r="H38" s="6">
        <f t="shared" si="6"/>
        <v>-130380000</v>
      </c>
      <c r="I38" s="67">
        <f t="shared" ref="I38:I49" si="10">H38/10000</f>
        <v>-13038</v>
      </c>
    </row>
    <row r="39" spans="1:9">
      <c r="B39" s="17" t="s">
        <v>27</v>
      </c>
      <c r="C39" s="4">
        <v>35913117966</v>
      </c>
      <c r="D39" s="4">
        <f t="shared" si="7"/>
        <v>35913120000</v>
      </c>
      <c r="E39" s="67">
        <f t="shared" si="8"/>
        <v>3591312</v>
      </c>
      <c r="F39" s="4">
        <v>34570445632</v>
      </c>
      <c r="G39" s="4">
        <f t="shared" si="9"/>
        <v>34570450000</v>
      </c>
      <c r="H39" s="6">
        <f t="shared" si="6"/>
        <v>1342670000</v>
      </c>
      <c r="I39" s="67">
        <f t="shared" si="10"/>
        <v>134267</v>
      </c>
    </row>
    <row r="40" spans="1:9">
      <c r="B40" s="17" t="s">
        <v>28</v>
      </c>
      <c r="C40" s="4">
        <v>7369557614</v>
      </c>
      <c r="D40" s="4">
        <f t="shared" si="7"/>
        <v>7369560000</v>
      </c>
      <c r="E40" s="67">
        <f t="shared" si="8"/>
        <v>736956</v>
      </c>
      <c r="F40" s="4">
        <v>7726490819</v>
      </c>
      <c r="G40" s="4">
        <f t="shared" si="9"/>
        <v>7726490000</v>
      </c>
      <c r="H40" s="6">
        <f t="shared" si="6"/>
        <v>-356930000</v>
      </c>
      <c r="I40" s="67">
        <f t="shared" si="10"/>
        <v>-35693</v>
      </c>
    </row>
    <row r="41" spans="1:9" s="18" customFormat="1">
      <c r="B41" s="18" t="s">
        <v>29</v>
      </c>
      <c r="C41" s="19">
        <v>124275784</v>
      </c>
      <c r="D41" s="19">
        <f t="shared" si="7"/>
        <v>124280000</v>
      </c>
      <c r="E41" s="66">
        <f t="shared" si="8"/>
        <v>12428</v>
      </c>
      <c r="F41" s="19">
        <v>146257160</v>
      </c>
      <c r="G41" s="19">
        <f t="shared" si="9"/>
        <v>146260000</v>
      </c>
      <c r="H41" s="20">
        <f t="shared" si="6"/>
        <v>-21980000</v>
      </c>
      <c r="I41" s="66">
        <f t="shared" si="10"/>
        <v>-2198</v>
      </c>
    </row>
    <row r="42" spans="1:9">
      <c r="B42" s="17" t="s">
        <v>30</v>
      </c>
      <c r="C42" s="4">
        <v>1138658345</v>
      </c>
      <c r="D42" s="4">
        <f t="shared" si="7"/>
        <v>1138660000</v>
      </c>
      <c r="E42" s="67">
        <f t="shared" si="8"/>
        <v>113866</v>
      </c>
      <c r="F42" s="4">
        <v>1005075854</v>
      </c>
      <c r="G42" s="4">
        <f t="shared" si="9"/>
        <v>1005080000</v>
      </c>
      <c r="H42" s="6">
        <f t="shared" si="6"/>
        <v>133580000</v>
      </c>
      <c r="I42" s="67">
        <f t="shared" si="10"/>
        <v>13358</v>
      </c>
    </row>
    <row r="43" spans="1:9">
      <c r="B43" s="17" t="s">
        <v>31</v>
      </c>
      <c r="C43" s="4">
        <v>1360376687</v>
      </c>
      <c r="D43" s="4">
        <f t="shared" si="7"/>
        <v>1360380000</v>
      </c>
      <c r="E43" s="67">
        <f t="shared" si="8"/>
        <v>136038</v>
      </c>
      <c r="F43" s="4">
        <v>1557237758</v>
      </c>
      <c r="G43" s="4">
        <f t="shared" si="9"/>
        <v>1557240000</v>
      </c>
      <c r="H43" s="6">
        <f t="shared" si="6"/>
        <v>-196860000</v>
      </c>
      <c r="I43" s="67">
        <f t="shared" si="10"/>
        <v>-19686</v>
      </c>
    </row>
    <row r="44" spans="1:9">
      <c r="B44" s="17" t="s">
        <v>32</v>
      </c>
      <c r="C44" s="4">
        <v>6352165990</v>
      </c>
      <c r="D44" s="4">
        <f t="shared" si="7"/>
        <v>6352170000</v>
      </c>
      <c r="E44" s="67">
        <f t="shared" si="8"/>
        <v>635217</v>
      </c>
      <c r="F44" s="4">
        <v>6734794071</v>
      </c>
      <c r="G44" s="4">
        <f t="shared" si="9"/>
        <v>6734790000</v>
      </c>
      <c r="H44" s="6">
        <f t="shared" si="6"/>
        <v>-382620000</v>
      </c>
      <c r="I44" s="67">
        <f t="shared" si="10"/>
        <v>-38262</v>
      </c>
    </row>
    <row r="45" spans="1:9">
      <c r="B45" s="17" t="s">
        <v>33</v>
      </c>
      <c r="C45" s="4">
        <v>2870344120</v>
      </c>
      <c r="D45" s="4">
        <f t="shared" si="7"/>
        <v>2870340000</v>
      </c>
      <c r="E45" s="67">
        <f t="shared" si="8"/>
        <v>287034</v>
      </c>
      <c r="F45" s="4">
        <v>2716943987</v>
      </c>
      <c r="G45" s="4">
        <f t="shared" si="9"/>
        <v>2716940000</v>
      </c>
      <c r="H45" s="6">
        <f t="shared" si="6"/>
        <v>153400000</v>
      </c>
      <c r="I45" s="67">
        <f t="shared" si="10"/>
        <v>15340</v>
      </c>
    </row>
    <row r="46" spans="1:9">
      <c r="B46" s="17" t="s">
        <v>34</v>
      </c>
      <c r="C46" s="4">
        <v>10568767029</v>
      </c>
      <c r="D46" s="4">
        <f t="shared" si="7"/>
        <v>10568770000</v>
      </c>
      <c r="E46" s="67">
        <f t="shared" si="8"/>
        <v>1056877</v>
      </c>
      <c r="F46" s="4">
        <v>7929539908</v>
      </c>
      <c r="G46" s="4">
        <f t="shared" si="9"/>
        <v>7929540000</v>
      </c>
      <c r="H46" s="6">
        <f t="shared" si="6"/>
        <v>2639230000</v>
      </c>
      <c r="I46" s="67">
        <f t="shared" si="10"/>
        <v>263923</v>
      </c>
    </row>
    <row r="47" spans="1:9">
      <c r="B47" s="17" t="s">
        <v>35</v>
      </c>
      <c r="C47" s="4">
        <v>5368725116</v>
      </c>
      <c r="D47" s="4">
        <f t="shared" si="7"/>
        <v>5368730000</v>
      </c>
      <c r="E47" s="67">
        <f t="shared" si="8"/>
        <v>536873</v>
      </c>
      <c r="F47" s="4">
        <v>5207601900</v>
      </c>
      <c r="G47" s="4">
        <f t="shared" si="9"/>
        <v>5207600000</v>
      </c>
      <c r="H47" s="6">
        <f t="shared" si="6"/>
        <v>161130000</v>
      </c>
      <c r="I47" s="67">
        <f t="shared" si="10"/>
        <v>16113</v>
      </c>
    </row>
    <row r="48" spans="1:9">
      <c r="B48" s="17" t="s">
        <v>36</v>
      </c>
      <c r="C48" s="4">
        <v>0</v>
      </c>
      <c r="D48" s="4">
        <f t="shared" si="7"/>
        <v>0</v>
      </c>
      <c r="E48" s="68">
        <f t="shared" si="8"/>
        <v>0</v>
      </c>
      <c r="F48" s="4">
        <v>0</v>
      </c>
      <c r="G48" s="4">
        <f t="shared" si="9"/>
        <v>0</v>
      </c>
      <c r="H48" s="6">
        <f t="shared" si="6"/>
        <v>0</v>
      </c>
      <c r="I48" s="68">
        <f t="shared" si="10"/>
        <v>0</v>
      </c>
    </row>
    <row r="49" spans="3:9">
      <c r="C49" s="6">
        <f>SUM(C37:C48)</f>
        <v>83614072376</v>
      </c>
      <c r="D49" s="6">
        <f>SUM(D37:D48)</f>
        <v>83614100000</v>
      </c>
      <c r="F49" s="6">
        <f>SUM(F37:F48)</f>
        <v>80275137298</v>
      </c>
      <c r="G49" s="6">
        <f>SUM(G37:G48)</f>
        <v>80275140000</v>
      </c>
      <c r="H49" s="6">
        <f t="shared" si="6"/>
        <v>3338960000</v>
      </c>
      <c r="I49" s="67">
        <f t="shared" si="10"/>
        <v>333896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4C935-D0E1-45A6-96D2-05ED9ADFCE4F}">
  <sheetPr>
    <pageSetUpPr fitToPage="1"/>
  </sheetPr>
  <dimension ref="B3:J16"/>
  <sheetViews>
    <sheetView zoomScale="85" zoomScaleNormal="85" workbookViewId="0"/>
  </sheetViews>
  <sheetFormatPr defaultRowHeight="18.75"/>
  <cols>
    <col min="1" max="1" width="3.25" customWidth="1"/>
    <col min="2" max="2" width="15.5" customWidth="1"/>
    <col min="3" max="10" width="17.25" customWidth="1"/>
  </cols>
  <sheetData>
    <row r="3" spans="2:10">
      <c r="E3" s="69" t="s">
        <v>107</v>
      </c>
      <c r="J3" s="69" t="s">
        <v>107</v>
      </c>
    </row>
    <row r="4" spans="2:10">
      <c r="C4" s="3" t="s">
        <v>130</v>
      </c>
      <c r="D4" s="3" t="s">
        <v>22</v>
      </c>
      <c r="E4" s="11" t="s">
        <v>132</v>
      </c>
      <c r="F4" s="3" t="s">
        <v>106</v>
      </c>
      <c r="G4" s="3" t="s">
        <v>22</v>
      </c>
      <c r="H4" s="3" t="s">
        <v>21</v>
      </c>
      <c r="I4" s="3" t="s">
        <v>108</v>
      </c>
      <c r="J4" s="16" t="s">
        <v>99</v>
      </c>
    </row>
    <row r="5" spans="2:10">
      <c r="B5" s="17" t="s">
        <v>40</v>
      </c>
      <c r="C5" s="78">
        <v>22246429477</v>
      </c>
      <c r="D5" s="4">
        <f>ROUND(C5,-4)</f>
        <v>22246430000</v>
      </c>
      <c r="E5" s="71">
        <f t="shared" ref="E5:E15" si="0">D5/10000</f>
        <v>2224643</v>
      </c>
      <c r="F5" s="4">
        <v>20894505275</v>
      </c>
      <c r="G5" s="80">
        <f>ROUND(F5,-4)</f>
        <v>20894510000</v>
      </c>
      <c r="H5" s="6">
        <f>D5-G5</f>
        <v>1351920000</v>
      </c>
      <c r="I5" s="6">
        <f>C5-F5</f>
        <v>1351924202</v>
      </c>
      <c r="J5" s="71">
        <f t="shared" ref="J5:J15" si="1">H5/10000</f>
        <v>135192</v>
      </c>
    </row>
    <row r="6" spans="2:10">
      <c r="B6" s="17" t="s">
        <v>37</v>
      </c>
      <c r="C6" s="78">
        <v>12278674750</v>
      </c>
      <c r="D6" s="4">
        <f>ROUND(C6,-4)</f>
        <v>12278670000</v>
      </c>
      <c r="E6" s="71">
        <f t="shared" si="0"/>
        <v>1227867</v>
      </c>
      <c r="F6" s="4">
        <v>10966818560</v>
      </c>
      <c r="G6" s="4">
        <f>ROUND(F6,-4)</f>
        <v>10966820000</v>
      </c>
      <c r="H6" s="6">
        <f>D6-G6</f>
        <v>1311850000</v>
      </c>
      <c r="I6" s="6">
        <f t="shared" ref="I6:I16" si="2">C6-F6</f>
        <v>1311856190</v>
      </c>
      <c r="J6" s="71">
        <f t="shared" si="1"/>
        <v>131185</v>
      </c>
    </row>
    <row r="7" spans="2:10">
      <c r="B7" s="17" t="s">
        <v>46</v>
      </c>
      <c r="C7" s="78">
        <v>5368725116</v>
      </c>
      <c r="D7" s="4">
        <f>ROUND(C7,-4)</f>
        <v>5368730000</v>
      </c>
      <c r="E7" s="71">
        <f t="shared" si="0"/>
        <v>536873</v>
      </c>
      <c r="F7" s="4">
        <v>5207601900</v>
      </c>
      <c r="G7" s="4">
        <f>ROUND(F7,-4)</f>
        <v>5207600000</v>
      </c>
      <c r="H7" s="6">
        <f>D7-G7</f>
        <v>161130000</v>
      </c>
      <c r="I7" s="6">
        <f t="shared" si="2"/>
        <v>161123216</v>
      </c>
      <c r="J7" s="71">
        <f t="shared" si="1"/>
        <v>16113</v>
      </c>
    </row>
    <row r="8" spans="2:10">
      <c r="B8" s="17" t="s">
        <v>44</v>
      </c>
      <c r="C8" s="78">
        <v>10294089116</v>
      </c>
      <c r="D8" s="4">
        <f>ROUND(C8,-4)</f>
        <v>10294090000</v>
      </c>
      <c r="E8" s="71">
        <f t="shared" si="0"/>
        <v>1029409</v>
      </c>
      <c r="F8" s="4">
        <v>9585393068</v>
      </c>
      <c r="G8" s="4">
        <f>ROUND(F8,-4)</f>
        <v>9585390000</v>
      </c>
      <c r="H8" s="6">
        <f>D8-G8</f>
        <v>708700000</v>
      </c>
      <c r="I8" s="6">
        <f t="shared" si="2"/>
        <v>708696048</v>
      </c>
      <c r="J8" s="71">
        <f t="shared" si="1"/>
        <v>70870</v>
      </c>
    </row>
    <row r="9" spans="2:10">
      <c r="B9" s="17" t="s">
        <v>38</v>
      </c>
      <c r="C9" s="78">
        <v>13313935605</v>
      </c>
      <c r="D9" s="4">
        <f t="shared" ref="D9:D15" si="3">ROUND(C9,-4)</f>
        <v>13313940000</v>
      </c>
      <c r="E9" s="71">
        <f t="shared" si="0"/>
        <v>1331394</v>
      </c>
      <c r="F9" s="4">
        <v>13242043431</v>
      </c>
      <c r="G9" s="4">
        <f t="shared" ref="G9:G13" si="4">ROUND(F9,-4)</f>
        <v>13242040000</v>
      </c>
      <c r="H9" s="6">
        <f t="shared" ref="H9:H16" si="5">D9-G9</f>
        <v>71900000</v>
      </c>
      <c r="I9" s="6">
        <f t="shared" si="2"/>
        <v>71892174</v>
      </c>
      <c r="J9" s="71">
        <f t="shared" si="1"/>
        <v>7190</v>
      </c>
    </row>
    <row r="10" spans="2:10">
      <c r="B10" s="17" t="s">
        <v>47</v>
      </c>
      <c r="C10" s="78">
        <v>8657022060</v>
      </c>
      <c r="D10" s="4">
        <f>ROUND(C10,-4)</f>
        <v>8657020000</v>
      </c>
      <c r="E10" s="71">
        <f t="shared" si="0"/>
        <v>865702</v>
      </c>
      <c r="F10" s="4">
        <v>7472571560</v>
      </c>
      <c r="G10" s="4">
        <f>ROUND(F10,-4)</f>
        <v>7472570000</v>
      </c>
      <c r="H10" s="6">
        <f>D10-G10</f>
        <v>1184450000</v>
      </c>
      <c r="I10" s="6">
        <f t="shared" si="2"/>
        <v>1184450500</v>
      </c>
      <c r="J10" s="71">
        <f t="shared" si="1"/>
        <v>118445</v>
      </c>
    </row>
    <row r="11" spans="2:10">
      <c r="B11" s="17" t="s">
        <v>39</v>
      </c>
      <c r="C11" s="78">
        <v>9932812265</v>
      </c>
      <c r="D11" s="4">
        <f t="shared" si="3"/>
        <v>9932810000</v>
      </c>
      <c r="E11" s="71">
        <f t="shared" si="0"/>
        <v>993281</v>
      </c>
      <c r="F11" s="4">
        <v>9177198972</v>
      </c>
      <c r="G11" s="4">
        <f t="shared" si="4"/>
        <v>9177200000</v>
      </c>
      <c r="H11" s="6">
        <f t="shared" si="5"/>
        <v>755610000</v>
      </c>
      <c r="I11" s="6">
        <f t="shared" si="2"/>
        <v>755613293</v>
      </c>
      <c r="J11" s="71">
        <f t="shared" si="1"/>
        <v>75561</v>
      </c>
    </row>
    <row r="12" spans="2:10">
      <c r="B12" s="17" t="s">
        <v>43</v>
      </c>
      <c r="C12" s="78">
        <v>31865009</v>
      </c>
      <c r="D12" s="65">
        <f>ROUND(C12,-4)-10000</f>
        <v>31860000</v>
      </c>
      <c r="E12" s="71">
        <f t="shared" si="0"/>
        <v>3186</v>
      </c>
      <c r="F12" s="4">
        <v>2105415211</v>
      </c>
      <c r="G12" s="4">
        <f>ROUND(F12,-4)</f>
        <v>2105420000</v>
      </c>
      <c r="H12" s="6">
        <f>D12-G12</f>
        <v>-2073560000</v>
      </c>
      <c r="I12" s="6">
        <f t="shared" si="2"/>
        <v>-2073550202</v>
      </c>
      <c r="J12" s="71">
        <f t="shared" si="1"/>
        <v>-207356</v>
      </c>
    </row>
    <row r="13" spans="2:10">
      <c r="B13" s="17" t="s">
        <v>41</v>
      </c>
      <c r="C13" s="78">
        <v>658500000</v>
      </c>
      <c r="D13" s="4">
        <f t="shared" si="3"/>
        <v>658500000</v>
      </c>
      <c r="E13" s="71">
        <f t="shared" si="0"/>
        <v>65850</v>
      </c>
      <c r="F13" s="4">
        <v>795000000</v>
      </c>
      <c r="G13" s="4">
        <f t="shared" si="4"/>
        <v>795000000</v>
      </c>
      <c r="H13" s="6">
        <f t="shared" si="5"/>
        <v>-136500000</v>
      </c>
      <c r="I13" s="6">
        <f t="shared" si="2"/>
        <v>-136500000</v>
      </c>
      <c r="J13" s="71">
        <f t="shared" si="1"/>
        <v>-13650</v>
      </c>
    </row>
    <row r="14" spans="2:10">
      <c r="B14" s="17" t="s">
        <v>45</v>
      </c>
      <c r="C14" s="78">
        <v>388002978</v>
      </c>
      <c r="D14" s="4">
        <f>ROUND(C14,-4)</f>
        <v>388000000</v>
      </c>
      <c r="E14" s="71">
        <f t="shared" si="0"/>
        <v>38800</v>
      </c>
      <c r="F14" s="4">
        <v>364820321</v>
      </c>
      <c r="G14" s="4">
        <f>ROUND(F14,-4)</f>
        <v>364820000</v>
      </c>
      <c r="H14" s="6">
        <f>D14-G14</f>
        <v>23180000</v>
      </c>
      <c r="I14" s="6">
        <f t="shared" si="2"/>
        <v>23182657</v>
      </c>
      <c r="J14" s="71">
        <f t="shared" si="1"/>
        <v>2318</v>
      </c>
    </row>
    <row r="15" spans="2:10">
      <c r="B15" s="17" t="s">
        <v>42</v>
      </c>
      <c r="C15" s="78">
        <v>444016000</v>
      </c>
      <c r="D15" s="4">
        <f t="shared" si="3"/>
        <v>444020000</v>
      </c>
      <c r="E15" s="71">
        <f t="shared" si="0"/>
        <v>44402</v>
      </c>
      <c r="F15" s="4">
        <v>463769000</v>
      </c>
      <c r="G15" s="4">
        <f>ROUND(F15,-4)</f>
        <v>463770000</v>
      </c>
      <c r="H15" s="6">
        <f t="shared" si="5"/>
        <v>-19750000</v>
      </c>
      <c r="I15" s="6">
        <f t="shared" si="2"/>
        <v>-19753000</v>
      </c>
      <c r="J15" s="71">
        <f t="shared" si="1"/>
        <v>-1975</v>
      </c>
    </row>
    <row r="16" spans="2:10">
      <c r="C16" s="4">
        <f>SUM(C5:C15)</f>
        <v>83614072376</v>
      </c>
      <c r="D16" s="6">
        <f>SUM(D5:D15)</f>
        <v>83614070000</v>
      </c>
      <c r="E16" s="71">
        <f>SUM(E5:E15)</f>
        <v>8361407</v>
      </c>
      <c r="F16" s="4">
        <f>SUM(F5:F15)</f>
        <v>80275137298</v>
      </c>
      <c r="G16" s="6">
        <f>SUM(G5:G15)</f>
        <v>80275140000</v>
      </c>
      <c r="H16" s="6">
        <f t="shared" si="5"/>
        <v>3338930000</v>
      </c>
      <c r="I16" s="6">
        <f t="shared" si="2"/>
        <v>3338935078</v>
      </c>
      <c r="J16" s="71">
        <f>SUM(J5:J15)</f>
        <v>333893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F5C00-E342-43C3-8155-1A9A199E2E45}">
  <sheetPr>
    <pageSetUpPr fitToPage="1"/>
  </sheetPr>
  <dimension ref="C4:Q20"/>
  <sheetViews>
    <sheetView zoomScale="85" zoomScaleNormal="85" workbookViewId="0"/>
  </sheetViews>
  <sheetFormatPr defaultRowHeight="18.75"/>
  <cols>
    <col min="1" max="1" width="3.25" customWidth="1"/>
    <col min="2" max="2" width="1.625" customWidth="1"/>
    <col min="3" max="3" width="3.125" customWidth="1"/>
    <col min="4" max="4" width="17.75" customWidth="1"/>
    <col min="5" max="5" width="23.375" customWidth="1"/>
    <col min="6" max="6" width="17.75" customWidth="1"/>
    <col min="7" max="7" width="16.875" customWidth="1"/>
    <col min="10" max="14" width="15.875" customWidth="1"/>
    <col min="15" max="15" width="17.375" customWidth="1"/>
    <col min="17" max="17" width="18.375" bestFit="1" customWidth="1"/>
  </cols>
  <sheetData>
    <row r="4" spans="3:17" s="1" customFormat="1">
      <c r="C4" s="32"/>
      <c r="D4" s="31" t="s">
        <v>65</v>
      </c>
      <c r="E4" s="31" t="s">
        <v>66</v>
      </c>
      <c r="F4" s="31" t="s">
        <v>67</v>
      </c>
      <c r="G4" s="31" t="s">
        <v>68</v>
      </c>
      <c r="J4" s="22" t="s">
        <v>66</v>
      </c>
      <c r="K4" s="60" t="s">
        <v>66</v>
      </c>
      <c r="L4" s="22" t="s">
        <v>67</v>
      </c>
      <c r="M4" s="60" t="s">
        <v>67</v>
      </c>
      <c r="N4" s="22" t="s">
        <v>68</v>
      </c>
      <c r="O4" s="60" t="s">
        <v>68</v>
      </c>
    </row>
    <row r="5" spans="3:17" s="1" customFormat="1">
      <c r="C5" s="88" t="s">
        <v>85</v>
      </c>
      <c r="D5" s="52" t="s">
        <v>69</v>
      </c>
      <c r="E5" s="53" t="s">
        <v>136</v>
      </c>
      <c r="F5" s="53" t="s">
        <v>147</v>
      </c>
      <c r="G5" s="53" t="s">
        <v>157</v>
      </c>
      <c r="J5" s="47">
        <v>27440052807</v>
      </c>
      <c r="K5" s="58">
        <f>ROUND(J5/100000000,4)</f>
        <v>274.40050000000002</v>
      </c>
      <c r="L5" s="47">
        <v>26941239399</v>
      </c>
      <c r="M5" s="58">
        <f>ROUND(L5/100000000,4)</f>
        <v>269.41239999999999</v>
      </c>
      <c r="N5" s="48">
        <f>J5-L5</f>
        <v>498813408</v>
      </c>
      <c r="O5" s="61">
        <f>K5-M5</f>
        <v>4.9881000000000313</v>
      </c>
      <c r="Q5" s="61">
        <f>K5-M5</f>
        <v>4.9881000000000313</v>
      </c>
    </row>
    <row r="6" spans="3:17" s="1" customFormat="1">
      <c r="C6" s="88"/>
      <c r="D6" s="52" t="s">
        <v>70</v>
      </c>
      <c r="E6" s="53" t="s">
        <v>137</v>
      </c>
      <c r="F6" s="53" t="s">
        <v>148</v>
      </c>
      <c r="G6" s="53" t="s">
        <v>158</v>
      </c>
      <c r="J6" s="47">
        <v>196872013</v>
      </c>
      <c r="K6" s="58">
        <f t="shared" ref="K6:M18" si="0">ROUND(J6/100000000,4)</f>
        <v>1.9686999999999999</v>
      </c>
      <c r="L6" s="47">
        <v>162156492</v>
      </c>
      <c r="M6" s="58">
        <f t="shared" ref="M6:M14" si="1">ROUND(L6/100000000,4)</f>
        <v>1.6215999999999999</v>
      </c>
      <c r="N6" s="48">
        <f t="shared" ref="N6:N19" si="2">J6-L6</f>
        <v>34715521</v>
      </c>
      <c r="O6" s="61">
        <f t="shared" ref="O6:O14" si="3">K6-M6</f>
        <v>0.34709999999999996</v>
      </c>
      <c r="Q6" s="61">
        <f t="shared" ref="Q6:Q15" si="4">K6-M6</f>
        <v>0.34709999999999996</v>
      </c>
    </row>
    <row r="7" spans="3:17" s="1" customFormat="1">
      <c r="C7" s="88"/>
      <c r="D7" s="52" t="s">
        <v>71</v>
      </c>
      <c r="E7" s="53" t="s">
        <v>138</v>
      </c>
      <c r="F7" s="53" t="s">
        <v>149</v>
      </c>
      <c r="G7" s="53" t="s">
        <v>159</v>
      </c>
      <c r="J7" s="47">
        <v>19268611706</v>
      </c>
      <c r="K7" s="58">
        <f t="shared" si="0"/>
        <v>192.68610000000001</v>
      </c>
      <c r="L7" s="47">
        <v>19229813842</v>
      </c>
      <c r="M7" s="58">
        <f t="shared" si="1"/>
        <v>192.29810000000001</v>
      </c>
      <c r="N7" s="48">
        <f t="shared" si="2"/>
        <v>38797864</v>
      </c>
      <c r="O7" s="61">
        <f t="shared" si="3"/>
        <v>0.38800000000000523</v>
      </c>
      <c r="Q7" s="61">
        <f t="shared" si="4"/>
        <v>0.38800000000000523</v>
      </c>
    </row>
    <row r="8" spans="3:17" s="1" customFormat="1" ht="37.5">
      <c r="C8" s="88"/>
      <c r="D8" s="52" t="s">
        <v>72</v>
      </c>
      <c r="E8" s="53" t="s">
        <v>139</v>
      </c>
      <c r="F8" s="53" t="s">
        <v>150</v>
      </c>
      <c r="G8" s="53" t="s">
        <v>160</v>
      </c>
      <c r="J8" s="47">
        <v>27620057</v>
      </c>
      <c r="K8" s="58">
        <f t="shared" si="0"/>
        <v>0.2762</v>
      </c>
      <c r="L8" s="47">
        <v>25150987</v>
      </c>
      <c r="M8" s="58">
        <f>ROUND(L8/100000000,4)</f>
        <v>0.2515</v>
      </c>
      <c r="N8" s="48">
        <f t="shared" si="2"/>
        <v>2469070</v>
      </c>
      <c r="O8" s="61">
        <f>K8-M8</f>
        <v>2.47E-2</v>
      </c>
      <c r="Q8" s="61">
        <f t="shared" si="4"/>
        <v>2.47E-2</v>
      </c>
    </row>
    <row r="9" spans="3:17" s="1" customFormat="1" ht="37.5">
      <c r="C9" s="88"/>
      <c r="D9" s="52" t="s">
        <v>73</v>
      </c>
      <c r="E9" s="53" t="s">
        <v>145</v>
      </c>
      <c r="F9" s="53" t="s">
        <v>151</v>
      </c>
      <c r="G9" s="53" t="s">
        <v>161</v>
      </c>
      <c r="J9" s="47">
        <v>137964036</v>
      </c>
      <c r="K9" s="58">
        <f>ROUND(J9/100000000,4)+0.0001</f>
        <v>1.3796999999999999</v>
      </c>
      <c r="L9" s="47">
        <v>128445292</v>
      </c>
      <c r="M9" s="58">
        <f t="shared" si="1"/>
        <v>1.2845</v>
      </c>
      <c r="N9" s="48">
        <f t="shared" si="2"/>
        <v>9518744</v>
      </c>
      <c r="O9" s="61">
        <f t="shared" si="3"/>
        <v>9.5199999999999951E-2</v>
      </c>
      <c r="Q9" s="61">
        <f t="shared" si="4"/>
        <v>9.5199999999999951E-2</v>
      </c>
    </row>
    <row r="10" spans="3:17" s="1" customFormat="1">
      <c r="C10" s="88"/>
      <c r="D10" s="52" t="s">
        <v>74</v>
      </c>
      <c r="E10" s="53" t="s">
        <v>144</v>
      </c>
      <c r="F10" s="53" t="s">
        <v>152</v>
      </c>
      <c r="G10" s="53" t="s">
        <v>162</v>
      </c>
      <c r="J10" s="47">
        <v>18461984506</v>
      </c>
      <c r="K10" s="58">
        <f>ROUND(J10/100000000,4)+0.0001</f>
        <v>184.6199</v>
      </c>
      <c r="L10" s="47">
        <v>18193160819</v>
      </c>
      <c r="M10" s="58">
        <f t="shared" si="1"/>
        <v>181.9316</v>
      </c>
      <c r="N10" s="48">
        <f t="shared" si="2"/>
        <v>268823687</v>
      </c>
      <c r="O10" s="61">
        <f t="shared" si="3"/>
        <v>2.6882999999999981</v>
      </c>
      <c r="Q10" s="61">
        <f t="shared" si="4"/>
        <v>2.6882999999999981</v>
      </c>
    </row>
    <row r="11" spans="3:17" s="1" customFormat="1">
      <c r="C11" s="88"/>
      <c r="D11" s="52" t="s">
        <v>75</v>
      </c>
      <c r="E11" s="53" t="s">
        <v>140</v>
      </c>
      <c r="F11" s="53" t="s">
        <v>153</v>
      </c>
      <c r="G11" s="53" t="s">
        <v>163</v>
      </c>
      <c r="J11" s="47">
        <v>5786593816</v>
      </c>
      <c r="K11" s="58">
        <f t="shared" si="0"/>
        <v>57.865900000000003</v>
      </c>
      <c r="L11" s="47">
        <v>5700608296</v>
      </c>
      <c r="M11" s="58">
        <f>ROUND(L11/100000000,4)-0.0001</f>
        <v>57.006</v>
      </c>
      <c r="N11" s="48">
        <f t="shared" si="2"/>
        <v>85985520</v>
      </c>
      <c r="O11" s="61">
        <f t="shared" si="3"/>
        <v>0.85990000000000322</v>
      </c>
      <c r="Q11" s="61">
        <f t="shared" si="4"/>
        <v>0.85990000000000322</v>
      </c>
    </row>
    <row r="12" spans="3:17" s="1" customFormat="1" ht="37.5">
      <c r="C12" s="88"/>
      <c r="D12" s="52" t="s">
        <v>76</v>
      </c>
      <c r="E12" s="53" t="s">
        <v>141</v>
      </c>
      <c r="F12" s="53" t="s">
        <v>141</v>
      </c>
      <c r="G12" s="53" t="s">
        <v>84</v>
      </c>
      <c r="J12" s="47">
        <v>209179393</v>
      </c>
      <c r="K12" s="58">
        <f t="shared" si="0"/>
        <v>2.0918000000000001</v>
      </c>
      <c r="L12" s="47">
        <v>209179393</v>
      </c>
      <c r="M12" s="58">
        <f t="shared" si="1"/>
        <v>2.0918000000000001</v>
      </c>
      <c r="N12" s="48">
        <f t="shared" si="2"/>
        <v>0</v>
      </c>
      <c r="O12" s="61">
        <f t="shared" si="3"/>
        <v>0</v>
      </c>
      <c r="Q12" s="61">
        <f t="shared" si="4"/>
        <v>0</v>
      </c>
    </row>
    <row r="13" spans="3:17" s="1" customFormat="1">
      <c r="C13" s="88"/>
      <c r="D13" s="52" t="s">
        <v>77</v>
      </c>
      <c r="E13" s="53" t="s">
        <v>142</v>
      </c>
      <c r="F13" s="53" t="s">
        <v>154</v>
      </c>
      <c r="G13" s="53" t="s">
        <v>164</v>
      </c>
      <c r="J13" s="47">
        <v>4751989764</v>
      </c>
      <c r="K13" s="58">
        <f t="shared" si="0"/>
        <v>47.5199</v>
      </c>
      <c r="L13" s="47">
        <v>4750033573</v>
      </c>
      <c r="M13" s="58">
        <f t="shared" si="1"/>
        <v>47.500300000000003</v>
      </c>
      <c r="N13" s="48">
        <f t="shared" si="2"/>
        <v>1956191</v>
      </c>
      <c r="O13" s="61">
        <f t="shared" si="3"/>
        <v>1.9599999999996953E-2</v>
      </c>
      <c r="Q13" s="61">
        <f t="shared" si="4"/>
        <v>1.9599999999996953E-2</v>
      </c>
    </row>
    <row r="14" spans="3:17" s="1" customFormat="1">
      <c r="C14" s="88"/>
      <c r="D14" s="52" t="s">
        <v>78</v>
      </c>
      <c r="E14" s="53" t="s">
        <v>143</v>
      </c>
      <c r="F14" s="53" t="s">
        <v>155</v>
      </c>
      <c r="G14" s="53" t="s">
        <v>165</v>
      </c>
      <c r="J14" s="47">
        <v>663150195</v>
      </c>
      <c r="K14" s="58">
        <f t="shared" si="0"/>
        <v>6.6315</v>
      </c>
      <c r="L14" s="47">
        <v>658096899</v>
      </c>
      <c r="M14" s="58">
        <f t="shared" si="1"/>
        <v>6.5810000000000004</v>
      </c>
      <c r="N14" s="48">
        <f t="shared" si="2"/>
        <v>5053296</v>
      </c>
      <c r="O14" s="61">
        <f t="shared" si="3"/>
        <v>5.0499999999999545E-2</v>
      </c>
      <c r="Q14" s="61">
        <f t="shared" si="4"/>
        <v>5.0499999999999545E-2</v>
      </c>
    </row>
    <row r="15" spans="3:17" s="1" customFormat="1" ht="32.25" customHeight="1">
      <c r="C15" s="88"/>
      <c r="D15" s="54" t="s">
        <v>83</v>
      </c>
      <c r="E15" s="55" t="s">
        <v>146</v>
      </c>
      <c r="F15" s="55" t="s">
        <v>156</v>
      </c>
      <c r="G15" s="55" t="s">
        <v>166</v>
      </c>
      <c r="J15" s="51">
        <f>SUM(J5:J14)</f>
        <v>76944018293</v>
      </c>
      <c r="K15" s="59">
        <f>SUM(K5:K14)</f>
        <v>769.44020000000012</v>
      </c>
      <c r="L15" s="51">
        <f>SUM(L5:L14)</f>
        <v>75997884992</v>
      </c>
      <c r="M15" s="59">
        <f>SUM(M5:M14)</f>
        <v>759.97880000000009</v>
      </c>
      <c r="N15" s="51">
        <f t="shared" si="2"/>
        <v>946133301</v>
      </c>
      <c r="O15" s="59">
        <f>SUM(O5:O14)</f>
        <v>9.4614000000000349</v>
      </c>
      <c r="Q15" s="1">
        <f t="shared" si="4"/>
        <v>9.461400000000026</v>
      </c>
    </row>
    <row r="16" spans="3:17" s="1" customFormat="1">
      <c r="C16" s="88" t="s">
        <v>86</v>
      </c>
      <c r="D16" s="52" t="s">
        <v>79</v>
      </c>
      <c r="E16" s="53" t="s">
        <v>112</v>
      </c>
      <c r="F16" s="53" t="s">
        <v>113</v>
      </c>
      <c r="G16" s="53" t="s">
        <v>114</v>
      </c>
      <c r="I16" s="1" t="s">
        <v>100</v>
      </c>
      <c r="J16" s="49">
        <v>3254985986</v>
      </c>
      <c r="K16" s="58">
        <f t="shared" si="0"/>
        <v>32.549900000000001</v>
      </c>
      <c r="L16" s="49">
        <v>3123881800</v>
      </c>
      <c r="M16" s="58">
        <f t="shared" si="0"/>
        <v>31.238800000000001</v>
      </c>
      <c r="N16" s="48">
        <f t="shared" si="2"/>
        <v>131104186</v>
      </c>
      <c r="O16" s="61">
        <f t="shared" ref="O16:O18" si="5">K16-M16</f>
        <v>1.3110999999999997</v>
      </c>
      <c r="Q16" s="61">
        <f>K16-M16</f>
        <v>1.3110999999999997</v>
      </c>
    </row>
    <row r="17" spans="3:17" s="1" customFormat="1">
      <c r="C17" s="88"/>
      <c r="D17" s="52" t="s">
        <v>80</v>
      </c>
      <c r="E17" s="53" t="s">
        <v>115</v>
      </c>
      <c r="F17" s="53" t="s">
        <v>116</v>
      </c>
      <c r="G17" s="53" t="s">
        <v>117</v>
      </c>
      <c r="I17" s="1" t="s">
        <v>100</v>
      </c>
      <c r="J17" s="49">
        <v>15763579605</v>
      </c>
      <c r="K17" s="58">
        <f t="shared" si="0"/>
        <v>157.63579999999999</v>
      </c>
      <c r="L17" s="49">
        <v>14945394161</v>
      </c>
      <c r="M17" s="58">
        <f t="shared" si="0"/>
        <v>149.4539</v>
      </c>
      <c r="N17" s="48">
        <f t="shared" si="2"/>
        <v>818185444</v>
      </c>
      <c r="O17" s="61">
        <f t="shared" si="5"/>
        <v>8.1818999999999846</v>
      </c>
      <c r="Q17" s="61">
        <f t="shared" ref="Q17:Q19" si="6">K17-M17</f>
        <v>8.1818999999999846</v>
      </c>
    </row>
    <row r="18" spans="3:17" s="1" customFormat="1">
      <c r="C18" s="88"/>
      <c r="D18" s="52" t="s">
        <v>81</v>
      </c>
      <c r="E18" s="53" t="s">
        <v>118</v>
      </c>
      <c r="F18" s="53" t="s">
        <v>119</v>
      </c>
      <c r="G18" s="73" t="s">
        <v>120</v>
      </c>
      <c r="I18" s="1" t="s">
        <v>100</v>
      </c>
      <c r="J18" s="49">
        <v>6357858867</v>
      </c>
      <c r="K18" s="58">
        <f t="shared" si="0"/>
        <v>63.578600000000002</v>
      </c>
      <c r="L18" s="49">
        <v>6387700806</v>
      </c>
      <c r="M18" s="58">
        <f t="shared" si="0"/>
        <v>63.877000000000002</v>
      </c>
      <c r="N18" s="48">
        <f t="shared" si="2"/>
        <v>-29841939</v>
      </c>
      <c r="O18" s="61">
        <f t="shared" si="5"/>
        <v>-0.29840000000000089</v>
      </c>
      <c r="Q18" s="61">
        <f t="shared" si="6"/>
        <v>-0.29840000000000089</v>
      </c>
    </row>
    <row r="19" spans="3:17" s="1" customFormat="1" ht="36" customHeight="1">
      <c r="C19" s="88"/>
      <c r="D19" s="54" t="s">
        <v>82</v>
      </c>
      <c r="E19" s="55" t="s">
        <v>121</v>
      </c>
      <c r="F19" s="55" t="s">
        <v>122</v>
      </c>
      <c r="G19" s="55" t="s">
        <v>123</v>
      </c>
      <c r="J19" s="50">
        <f>SUM(J16:J18)</f>
        <v>25376424458</v>
      </c>
      <c r="K19" s="59">
        <f>SUM(K16:K18)</f>
        <v>253.76429999999999</v>
      </c>
      <c r="L19" s="51">
        <f>SUM(L16:L18)</f>
        <v>24456976767</v>
      </c>
      <c r="M19" s="59">
        <f>SUM(M16:M18)</f>
        <v>244.56970000000001</v>
      </c>
      <c r="N19" s="51">
        <f t="shared" si="2"/>
        <v>919447691</v>
      </c>
      <c r="O19" s="59">
        <f>SUM(O16:O18)</f>
        <v>9.1945999999999835</v>
      </c>
      <c r="Q19" s="1">
        <f t="shared" si="6"/>
        <v>9.1945999999999799</v>
      </c>
    </row>
    <row r="20" spans="3:17">
      <c r="M20" s="47">
        <f t="shared" ref="M20" si="7">ROUND(L20,-4)</f>
        <v>0</v>
      </c>
      <c r="O20" s="47">
        <f t="shared" ref="O20" si="8">ROUND(N20,-4)</f>
        <v>0</v>
      </c>
    </row>
  </sheetData>
  <mergeCells count="2">
    <mergeCell ref="C5:C15"/>
    <mergeCell ref="C16:C19"/>
  </mergeCells>
  <phoneticPr fontId="1"/>
  <pageMargins left="0.70866141732283472" right="0.70866141732283472" top="0.74803149606299213" bottom="0.74803149606299213" header="0.31496062992125984" footer="0.31496062992125984"/>
  <pageSetup paperSize="9" scale="5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C1C42-F8B5-4162-AC9C-AC6656C202ED}">
  <sheetPr>
    <pageSetUpPr fitToPage="1"/>
  </sheetPr>
  <dimension ref="B2:G9"/>
  <sheetViews>
    <sheetView zoomScale="85" zoomScaleNormal="85" workbookViewId="0"/>
  </sheetViews>
  <sheetFormatPr defaultRowHeight="18.75"/>
  <cols>
    <col min="1" max="1" width="3.25" customWidth="1"/>
    <col min="2" max="2" width="1.625" customWidth="1"/>
    <col min="3" max="3" width="3.125" customWidth="1"/>
    <col min="4" max="4" width="17.75" customWidth="1"/>
    <col min="5" max="5" width="23.375" customWidth="1"/>
    <col min="6" max="6" width="17.75" customWidth="1"/>
    <col min="7" max="7" width="16.875" customWidth="1"/>
    <col min="10" max="14" width="15.875" customWidth="1"/>
    <col min="15" max="15" width="17.375" customWidth="1"/>
    <col min="17" max="17" width="18.375" bestFit="1" customWidth="1"/>
  </cols>
  <sheetData>
    <row r="2" spans="2:7" ht="19.5" thickBot="1"/>
    <row r="3" spans="2:7" s="1" customFormat="1" ht="23.25" customHeight="1">
      <c r="B3" s="27"/>
      <c r="C3" s="28"/>
      <c r="D3" s="28"/>
      <c r="E3" s="82" t="s">
        <v>61</v>
      </c>
      <c r="F3" s="84" t="s">
        <v>110</v>
      </c>
      <c r="G3" s="86" t="s">
        <v>111</v>
      </c>
    </row>
    <row r="4" spans="2:7" s="1" customFormat="1" ht="23.25" customHeight="1">
      <c r="B4" s="41" t="s">
        <v>51</v>
      </c>
      <c r="C4" s="42"/>
      <c r="D4" s="42"/>
      <c r="E4" s="83"/>
      <c r="F4" s="85"/>
      <c r="G4" s="87"/>
    </row>
    <row r="5" spans="2:7" s="1" customFormat="1" ht="26.25" customHeight="1">
      <c r="B5" s="43"/>
      <c r="C5" s="23" t="s">
        <v>52</v>
      </c>
      <c r="D5" s="23" t="s">
        <v>53</v>
      </c>
      <c r="E5" s="33" t="s">
        <v>63</v>
      </c>
      <c r="F5" s="26">
        <v>0.1142</v>
      </c>
      <c r="G5" s="38">
        <v>0.2</v>
      </c>
    </row>
    <row r="6" spans="2:7" s="1" customFormat="1" ht="26.25" customHeight="1">
      <c r="B6" s="43"/>
      <c r="C6" s="28" t="s">
        <v>54</v>
      </c>
      <c r="D6" s="28" t="s">
        <v>55</v>
      </c>
      <c r="E6" s="34" t="s">
        <v>63</v>
      </c>
      <c r="F6" s="29">
        <v>0.16420000000000001</v>
      </c>
      <c r="G6" s="39">
        <v>0.3</v>
      </c>
    </row>
    <row r="7" spans="2:7" s="1" customFormat="1" ht="37.5">
      <c r="B7" s="43"/>
      <c r="C7" s="24" t="s">
        <v>56</v>
      </c>
      <c r="D7" s="24" t="s">
        <v>57</v>
      </c>
      <c r="E7" s="35" t="s">
        <v>134</v>
      </c>
      <c r="F7" s="25">
        <v>0.25</v>
      </c>
      <c r="G7" s="40">
        <v>0.35</v>
      </c>
    </row>
    <row r="8" spans="2:7" s="1" customFormat="1" ht="37.5">
      <c r="B8" s="44"/>
      <c r="C8" s="28" t="s">
        <v>58</v>
      </c>
      <c r="D8" s="28" t="s">
        <v>59</v>
      </c>
      <c r="E8" s="36" t="s">
        <v>135</v>
      </c>
      <c r="F8" s="30">
        <v>3.5</v>
      </c>
      <c r="G8" s="31" t="s">
        <v>62</v>
      </c>
    </row>
    <row r="9" spans="2:7" s="1" customFormat="1" ht="39" customHeight="1" thickBot="1">
      <c r="B9" s="46" t="s">
        <v>60</v>
      </c>
      <c r="C9" s="45"/>
      <c r="D9" s="45"/>
      <c r="E9" s="37" t="s">
        <v>64</v>
      </c>
      <c r="F9" s="79">
        <v>0.2</v>
      </c>
      <c r="G9" s="81" t="s">
        <v>62</v>
      </c>
    </row>
  </sheetData>
  <mergeCells count="3">
    <mergeCell ref="E3:E4"/>
    <mergeCell ref="F3:F4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79C7F-0B94-4819-BD01-6C3ECF7EE74E}">
  <sheetPr>
    <pageSetUpPr fitToPage="1"/>
  </sheetPr>
  <dimension ref="B4:N6"/>
  <sheetViews>
    <sheetView workbookViewId="0"/>
  </sheetViews>
  <sheetFormatPr defaultRowHeight="18.75"/>
  <cols>
    <col min="1" max="1" width="3" customWidth="1"/>
    <col min="2" max="2" width="17.625" customWidth="1"/>
  </cols>
  <sheetData>
    <row r="4" spans="2:14">
      <c r="B4" s="89"/>
      <c r="C4" s="90" t="s">
        <v>87</v>
      </c>
      <c r="D4" s="90" t="s">
        <v>88</v>
      </c>
      <c r="E4" s="90" t="s">
        <v>89</v>
      </c>
      <c r="F4" s="90" t="s">
        <v>90</v>
      </c>
      <c r="G4" s="90" t="s">
        <v>91</v>
      </c>
      <c r="H4" s="90" t="s">
        <v>92</v>
      </c>
      <c r="I4" s="90" t="s">
        <v>93</v>
      </c>
      <c r="J4" s="90" t="s">
        <v>94</v>
      </c>
      <c r="K4" s="90" t="s">
        <v>95</v>
      </c>
      <c r="L4" s="90" t="s">
        <v>96</v>
      </c>
      <c r="M4" s="90" t="s">
        <v>109</v>
      </c>
      <c r="N4" s="91" t="s">
        <v>133</v>
      </c>
    </row>
    <row r="5" spans="2:14">
      <c r="B5" s="89" t="s">
        <v>97</v>
      </c>
      <c r="C5" s="92">
        <v>1191</v>
      </c>
      <c r="D5" s="92">
        <v>1179</v>
      </c>
      <c r="E5" s="92">
        <v>1155</v>
      </c>
      <c r="F5" s="92">
        <v>1118</v>
      </c>
      <c r="G5" s="92">
        <v>1080</v>
      </c>
      <c r="H5" s="92">
        <v>1082</v>
      </c>
      <c r="I5" s="92">
        <v>1102</v>
      </c>
      <c r="J5" s="92">
        <v>1128</v>
      </c>
      <c r="K5" s="92">
        <v>1108</v>
      </c>
      <c r="L5" s="92">
        <v>1086</v>
      </c>
      <c r="M5" s="92">
        <v>1074</v>
      </c>
      <c r="N5" s="92">
        <v>1092</v>
      </c>
    </row>
    <row r="6" spans="2:14">
      <c r="B6" s="89" t="s">
        <v>98</v>
      </c>
      <c r="C6" s="89">
        <v>37.200000000000003</v>
      </c>
      <c r="D6" s="89">
        <v>46.2</v>
      </c>
      <c r="E6" s="89">
        <v>55.9</v>
      </c>
      <c r="F6" s="89">
        <v>56.9</v>
      </c>
      <c r="G6" s="93">
        <v>59</v>
      </c>
      <c r="H6" s="89">
        <v>61.4</v>
      </c>
      <c r="I6" s="89">
        <v>58.2</v>
      </c>
      <c r="J6" s="93">
        <v>52</v>
      </c>
      <c r="K6" s="89">
        <v>56.1</v>
      </c>
      <c r="L6" s="89">
        <v>60.8</v>
      </c>
      <c r="M6" s="89">
        <v>57.5</v>
      </c>
      <c r="N6" s="89">
        <v>36.5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グラフ①</vt:lpstr>
      <vt:lpstr>グラフ②</vt:lpstr>
      <vt:lpstr>グラフ③</vt:lpstr>
      <vt:lpstr>グラフ④</vt:lpstr>
      <vt:lpstr>グラフ⑤</vt:lpstr>
      <vt:lpstr>グラフ⑥</vt:lpstr>
      <vt:lpstr>グラフ①!Print_Area</vt:lpstr>
      <vt:lpstr>グラフ②!Print_Area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2025-10-29T07:41:56Z</dcterms:modified>
</cp:coreProperties>
</file>